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90" windowWidth="15180" windowHeight="7170" tabRatio="758"/>
  </bookViews>
  <sheets>
    <sheet name="budget charts" sheetId="15" r:id="rId1"/>
    <sheet name="2016-2017 Budget" sheetId="13" r:id="rId2"/>
    <sheet name="2015-2016 Budget" sheetId="12" r:id="rId3"/>
    <sheet name="Sheet1" sheetId="1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B8" i="16" l="1"/>
  <c r="M21" i="12" l="1"/>
  <c r="M29" i="12"/>
  <c r="AE17" i="12"/>
  <c r="AE16" i="12"/>
  <c r="AF16" i="12" s="1"/>
  <c r="AE15" i="12"/>
  <c r="AE14" i="12"/>
  <c r="AE13" i="12"/>
  <c r="AE12" i="12"/>
  <c r="AE11" i="12"/>
  <c r="AE10" i="12"/>
  <c r="AE9" i="12"/>
  <c r="AE8" i="12"/>
  <c r="AE7" i="12"/>
  <c r="AE6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8" i="12"/>
  <c r="M27" i="12"/>
  <c r="M26" i="12"/>
  <c r="M25" i="12"/>
  <c r="M24" i="12"/>
  <c r="M23" i="12"/>
  <c r="M22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AF17" i="13"/>
  <c r="AI17" i="13" s="1"/>
  <c r="AE22" i="12" l="1"/>
  <c r="R69" i="15" l="1"/>
  <c r="D70" i="15" l="1"/>
  <c r="B33" i="15" s="1"/>
  <c r="B68" i="15" l="1"/>
  <c r="B65" i="15"/>
  <c r="B61" i="15"/>
  <c r="B57" i="15"/>
  <c r="B53" i="15"/>
  <c r="B49" i="15"/>
  <c r="B45" i="15"/>
  <c r="B41" i="15"/>
  <c r="B37" i="15"/>
  <c r="B67" i="15"/>
  <c r="B64" i="15"/>
  <c r="B60" i="15"/>
  <c r="B56" i="15"/>
  <c r="B52" i="15"/>
  <c r="B48" i="15"/>
  <c r="B44" i="15"/>
  <c r="B40" i="15"/>
  <c r="B36" i="15"/>
  <c r="B66" i="15"/>
  <c r="B63" i="15"/>
  <c r="B59" i="15"/>
  <c r="B55" i="15"/>
  <c r="B51" i="15"/>
  <c r="B47" i="15"/>
  <c r="B43" i="15"/>
  <c r="B39" i="15"/>
  <c r="B35" i="15"/>
  <c r="B34" i="15"/>
  <c r="B62" i="15"/>
  <c r="B58" i="15"/>
  <c r="B54" i="15"/>
  <c r="B50" i="15"/>
  <c r="B46" i="15"/>
  <c r="B42" i="15"/>
  <c r="B38" i="15"/>
  <c r="D17" i="15"/>
  <c r="D72" i="15" s="1"/>
  <c r="P44" i="13" l="1"/>
  <c r="M44" i="13"/>
  <c r="L44" i="13"/>
  <c r="K44" i="13"/>
  <c r="H44" i="13"/>
  <c r="G44" i="13"/>
  <c r="F44" i="13"/>
  <c r="E44" i="13"/>
  <c r="D44" i="13"/>
  <c r="C44" i="13"/>
  <c r="B44" i="13"/>
  <c r="N39" i="13"/>
  <c r="N38" i="13"/>
  <c r="Q38" i="13" s="1"/>
  <c r="N37" i="13"/>
  <c r="Q37" i="13" s="1"/>
  <c r="N36" i="13"/>
  <c r="Q36" i="13" s="1"/>
  <c r="N35" i="13"/>
  <c r="Q35" i="13" s="1"/>
  <c r="N34" i="13"/>
  <c r="N33" i="13"/>
  <c r="N32" i="13"/>
  <c r="N31" i="13"/>
  <c r="Q31" i="13" s="1"/>
  <c r="N30" i="13"/>
  <c r="N29" i="13"/>
  <c r="N28" i="13"/>
  <c r="N27" i="13"/>
  <c r="N26" i="13"/>
  <c r="Q26" i="13" s="1"/>
  <c r="N25" i="13"/>
  <c r="N24" i="13"/>
  <c r="N23" i="13"/>
  <c r="AH22" i="13"/>
  <c r="N22" i="13"/>
  <c r="AD21" i="13"/>
  <c r="AC21" i="13"/>
  <c r="AB21" i="13"/>
  <c r="N21" i="13"/>
  <c r="Q21" i="13" s="1"/>
  <c r="N20" i="13"/>
  <c r="N19" i="13"/>
  <c r="N18" i="13"/>
  <c r="N17" i="13"/>
  <c r="AF16" i="13"/>
  <c r="N16" i="13"/>
  <c r="Q16" i="13" s="1"/>
  <c r="AI15" i="13"/>
  <c r="N15" i="13"/>
  <c r="AF14" i="13"/>
  <c r="AI14" i="13" s="1"/>
  <c r="AF13" i="13"/>
  <c r="AI13" i="13" s="1"/>
  <c r="J44" i="13"/>
  <c r="N14" i="13"/>
  <c r="AF12" i="13"/>
  <c r="N13" i="13"/>
  <c r="AF11" i="13"/>
  <c r="N12" i="13"/>
  <c r="AF10" i="13"/>
  <c r="N11" i="13"/>
  <c r="AF9" i="13"/>
  <c r="N10" i="13"/>
  <c r="AF8" i="13"/>
  <c r="AI8" i="13" s="1"/>
  <c r="N9" i="13"/>
  <c r="Q9" i="13" s="1"/>
  <c r="AF7" i="13"/>
  <c r="AI7" i="13" s="1"/>
  <c r="N8" i="13"/>
  <c r="N7" i="13"/>
  <c r="AF6" i="13"/>
  <c r="AA21" i="13"/>
  <c r="N6" i="13"/>
  <c r="N5" i="13"/>
  <c r="Q33" i="13" l="1"/>
  <c r="Q6" i="13"/>
  <c r="AI6" i="13"/>
  <c r="AI9" i="13"/>
  <c r="AI16" i="13"/>
  <c r="Q22" i="13"/>
  <c r="Q24" i="13"/>
  <c r="Q23" i="13"/>
  <c r="Q17" i="13"/>
  <c r="Q7" i="13"/>
  <c r="Q15" i="13"/>
  <c r="N44" i="13"/>
  <c r="N47" i="13" s="1"/>
  <c r="Q5" i="13"/>
  <c r="Q29" i="13"/>
  <c r="Q12" i="13"/>
  <c r="Q13" i="13"/>
  <c r="Q18" i="13"/>
  <c r="Q19" i="13"/>
  <c r="Q25" i="13"/>
  <c r="Q28" i="13"/>
  <c r="Q32" i="13"/>
  <c r="Q11" i="13"/>
  <c r="Q14" i="13"/>
  <c r="Q27" i="13"/>
  <c r="Q39" i="13"/>
  <c r="AF22" i="13"/>
  <c r="AF24" i="13" s="1"/>
  <c r="Q10" i="13"/>
  <c r="AI10" i="13"/>
  <c r="I44" i="13"/>
  <c r="Q8" i="13"/>
  <c r="AI11" i="13"/>
  <c r="AI12" i="13"/>
  <c r="Q20" i="13"/>
  <c r="Q30" i="13"/>
  <c r="Q34" i="13"/>
  <c r="AD22" i="12"/>
  <c r="AI22" i="13" l="1"/>
  <c r="Q44" i="13"/>
  <c r="AD46" i="12"/>
  <c r="AD48" i="12" s="1"/>
  <c r="AC22" i="12" l="1"/>
  <c r="AB22" i="12"/>
  <c r="AA22" i="12" l="1"/>
  <c r="N14" i="12"/>
  <c r="AT10" i="12" l="1"/>
  <c r="AM13" i="12"/>
  <c r="R34" i="15" l="1"/>
  <c r="AU10" i="12"/>
  <c r="AN13" i="12"/>
  <c r="AN35" i="12" l="1"/>
  <c r="AU25" i="12" l="1"/>
  <c r="AN8" i="12"/>
  <c r="AU34" i="12"/>
  <c r="AF10" i="12"/>
  <c r="AT34" i="12" l="1"/>
  <c r="R11" i="15" s="1"/>
  <c r="AI10" i="12"/>
  <c r="AN26" i="12"/>
  <c r="AU18" i="12"/>
  <c r="N5" i="12"/>
  <c r="N6" i="12"/>
  <c r="N8" i="12"/>
  <c r="N9" i="12"/>
  <c r="N10" i="12"/>
  <c r="N11" i="12"/>
  <c r="N12" i="12"/>
  <c r="N13" i="12"/>
  <c r="N15" i="12"/>
  <c r="N16" i="12"/>
  <c r="N17" i="12"/>
  <c r="N18" i="12"/>
  <c r="N7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AM35" i="12" s="1"/>
  <c r="N36" i="12"/>
  <c r="N37" i="12"/>
  <c r="N38" i="12"/>
  <c r="N39" i="12"/>
  <c r="N40" i="12"/>
  <c r="N41" i="12"/>
  <c r="P46" i="12"/>
  <c r="AM26" i="12" l="1"/>
  <c r="R61" i="15" s="1"/>
  <c r="Q8" i="12"/>
  <c r="AM12" i="12"/>
  <c r="N46" i="12"/>
  <c r="N49" i="12" s="1"/>
  <c r="AO26" i="12"/>
  <c r="AT18" i="12"/>
  <c r="AV18" i="12" l="1"/>
  <c r="R40" i="15"/>
  <c r="AU22" i="12"/>
  <c r="Q41" i="12"/>
  <c r="M46" i="12"/>
  <c r="L46" i="12"/>
  <c r="K46" i="12"/>
  <c r="J46" i="12"/>
  <c r="I46" i="12"/>
  <c r="H46" i="12"/>
  <c r="G46" i="12"/>
  <c r="AN25" i="12"/>
  <c r="AN24" i="12"/>
  <c r="AN23" i="12"/>
  <c r="E46" i="12"/>
  <c r="D46" i="12"/>
  <c r="C46" i="12"/>
  <c r="B46" i="12"/>
  <c r="AN19" i="12"/>
  <c r="AU28" i="12"/>
  <c r="AU40" i="12"/>
  <c r="Q40" i="12"/>
  <c r="AU39" i="12"/>
  <c r="Q39" i="12"/>
  <c r="Q38" i="12"/>
  <c r="AU29" i="12"/>
  <c r="AT29" i="12"/>
  <c r="R52" i="15" s="1"/>
  <c r="Q37" i="12"/>
  <c r="AU27" i="12"/>
  <c r="Q36" i="12"/>
  <c r="AU35" i="12"/>
  <c r="AT35" i="12"/>
  <c r="R14" i="15" s="1"/>
  <c r="AU26" i="12"/>
  <c r="AN37" i="12"/>
  <c r="Q35" i="12"/>
  <c r="AU13" i="12"/>
  <c r="Q34" i="12"/>
  <c r="AU12" i="12"/>
  <c r="AU9" i="12"/>
  <c r="Q33" i="12"/>
  <c r="AU8" i="12"/>
  <c r="Q32" i="12"/>
  <c r="AU7" i="12"/>
  <c r="AU6" i="12"/>
  <c r="Q30" i="12"/>
  <c r="AN34" i="12"/>
  <c r="AT28" i="12"/>
  <c r="Q28" i="12"/>
  <c r="AN31" i="12"/>
  <c r="AM37" i="12"/>
  <c r="R58" i="15" s="1"/>
  <c r="AN20" i="12"/>
  <c r="AT26" i="12"/>
  <c r="AN18" i="12"/>
  <c r="AN36" i="12"/>
  <c r="AH23" i="12"/>
  <c r="S53" i="12" s="1"/>
  <c r="AN17" i="12"/>
  <c r="Q23" i="12"/>
  <c r="AN16" i="12"/>
  <c r="AN33" i="12"/>
  <c r="AN32" i="12"/>
  <c r="AI16" i="12"/>
  <c r="Q21" i="12"/>
  <c r="AN30" i="12"/>
  <c r="AT13" i="12"/>
  <c r="R65" i="15" s="1"/>
  <c r="AN29" i="12"/>
  <c r="AF8" i="12"/>
  <c r="AM8" i="12"/>
  <c r="R48" i="15" s="1"/>
  <c r="AN45" i="12"/>
  <c r="AM45" i="12"/>
  <c r="Q7" i="12"/>
  <c r="AN44" i="12"/>
  <c r="AN12" i="12"/>
  <c r="AM25" i="12"/>
  <c r="R39" i="15" s="1"/>
  <c r="AF17" i="12"/>
  <c r="Q16" i="12"/>
  <c r="AN11" i="12"/>
  <c r="AN14" i="12" s="1"/>
  <c r="AF15" i="12"/>
  <c r="AF14" i="12"/>
  <c r="AF13" i="12"/>
  <c r="Q13" i="12"/>
  <c r="AU21" i="12"/>
  <c r="AF12" i="12"/>
  <c r="Q12" i="12"/>
  <c r="AU17" i="12"/>
  <c r="AF11" i="12"/>
  <c r="AT12" i="12"/>
  <c r="R63" i="15" s="1"/>
  <c r="AU20" i="12"/>
  <c r="AU11" i="12"/>
  <c r="AF9" i="12"/>
  <c r="AM24" i="12"/>
  <c r="R71" i="15" s="1"/>
  <c r="AU19" i="12"/>
  <c r="AN7" i="12"/>
  <c r="AN9" i="12" s="1"/>
  <c r="AF7" i="12"/>
  <c r="AT39" i="12"/>
  <c r="R72" i="15" s="1"/>
  <c r="AU16" i="12"/>
  <c r="AF6" i="12"/>
  <c r="AM32" i="12"/>
  <c r="AT11" i="12"/>
  <c r="R50" i="15" s="1"/>
  <c r="R67" i="15" l="1"/>
  <c r="AF23" i="12"/>
  <c r="AF25" i="12" s="1"/>
  <c r="AU46" i="12"/>
  <c r="AT25" i="12"/>
  <c r="AT30" i="12" s="1"/>
  <c r="AM11" i="12"/>
  <c r="AI15" i="12"/>
  <c r="AT6" i="12"/>
  <c r="AI8" i="12"/>
  <c r="AM23" i="12"/>
  <c r="AM29" i="12"/>
  <c r="AM44" i="12"/>
  <c r="AU14" i="12"/>
  <c r="AN27" i="12"/>
  <c r="AN38" i="12"/>
  <c r="AN21" i="12"/>
  <c r="AO8" i="12"/>
  <c r="AO24" i="12"/>
  <c r="AN46" i="12"/>
  <c r="AV29" i="12"/>
  <c r="AV39" i="12"/>
  <c r="AU23" i="12"/>
  <c r="F46" i="12"/>
  <c r="AI14" i="12"/>
  <c r="Q15" i="12"/>
  <c r="AO45" i="12"/>
  <c r="AT8" i="12"/>
  <c r="AO25" i="12"/>
  <c r="AM31" i="12"/>
  <c r="AO31" i="12" s="1"/>
  <c r="AV28" i="12"/>
  <c r="AU37" i="12"/>
  <c r="AT16" i="12"/>
  <c r="AI9" i="12"/>
  <c r="AT21" i="12"/>
  <c r="AT22" i="12"/>
  <c r="AV22" i="12" s="1"/>
  <c r="AI7" i="12"/>
  <c r="Q25" i="12"/>
  <c r="Q10" i="12"/>
  <c r="AT20" i="12"/>
  <c r="AV20" i="12" s="1"/>
  <c r="Q20" i="12"/>
  <c r="AU32" i="12"/>
  <c r="AU45" i="12" s="1"/>
  <c r="Q9" i="12"/>
  <c r="AT19" i="12"/>
  <c r="AM16" i="12"/>
  <c r="AV35" i="12"/>
  <c r="AO35" i="12"/>
  <c r="AI11" i="12"/>
  <c r="AI12" i="12"/>
  <c r="Q17" i="12"/>
  <c r="Q19" i="12"/>
  <c r="AM33" i="12"/>
  <c r="AO33" i="12" s="1"/>
  <c r="AV34" i="12"/>
  <c r="AO32" i="12"/>
  <c r="Q11" i="12"/>
  <c r="AT17" i="12"/>
  <c r="AV26" i="12"/>
  <c r="AM20" i="12"/>
  <c r="Q26" i="12"/>
  <c r="Q29" i="12"/>
  <c r="AV11" i="12"/>
  <c r="AT40" i="12"/>
  <c r="AM19" i="12"/>
  <c r="Q6" i="12"/>
  <c r="AI13" i="12"/>
  <c r="AI17" i="12"/>
  <c r="AO37" i="12"/>
  <c r="Q31" i="12"/>
  <c r="AM30" i="12"/>
  <c r="AT9" i="12"/>
  <c r="AM17" i="12"/>
  <c r="R70" i="15" s="1"/>
  <c r="Q18" i="12"/>
  <c r="AM36" i="12"/>
  <c r="Q24" i="12"/>
  <c r="AT7" i="12"/>
  <c r="Q5" i="12"/>
  <c r="AI6" i="12"/>
  <c r="AM7" i="12"/>
  <c r="R10" i="15" s="1"/>
  <c r="AV12" i="12"/>
  <c r="AO12" i="12"/>
  <c r="AV13" i="12"/>
  <c r="AM34" i="12"/>
  <c r="Q22" i="12"/>
  <c r="AM18" i="12"/>
  <c r="AT27" i="12"/>
  <c r="Q27" i="12"/>
  <c r="AU30" i="12"/>
  <c r="AO18" i="12" l="1"/>
  <c r="R51" i="15"/>
  <c r="AV16" i="12"/>
  <c r="R8" i="15"/>
  <c r="AO44" i="12"/>
  <c r="R15" i="15"/>
  <c r="AV6" i="12"/>
  <c r="R5" i="15"/>
  <c r="AV17" i="12"/>
  <c r="R68" i="15"/>
  <c r="AV19" i="12"/>
  <c r="R54" i="15"/>
  <c r="AV8" i="12"/>
  <c r="R45" i="15"/>
  <c r="AO29" i="12"/>
  <c r="R7" i="15"/>
  <c r="AO34" i="12"/>
  <c r="R47" i="15"/>
  <c r="AV9" i="12"/>
  <c r="R37" i="15"/>
  <c r="AO19" i="12"/>
  <c r="R62" i="15"/>
  <c r="AV21" i="12"/>
  <c r="R60" i="15"/>
  <c r="AM27" i="12"/>
  <c r="AO27" i="12" s="1"/>
  <c r="R13" i="15"/>
  <c r="AO11" i="12"/>
  <c r="R6" i="15"/>
  <c r="AT46" i="12"/>
  <c r="AO16" i="12"/>
  <c r="R9" i="15"/>
  <c r="AV7" i="12"/>
  <c r="R42" i="15"/>
  <c r="AV27" i="12"/>
  <c r="R57" i="15"/>
  <c r="AO36" i="12"/>
  <c r="R43" i="15"/>
  <c r="AO30" i="12"/>
  <c r="R66" i="15"/>
  <c r="AO20" i="12"/>
  <c r="R44" i="15"/>
  <c r="AV25" i="12"/>
  <c r="R12" i="15"/>
  <c r="AO23" i="12"/>
  <c r="AM46" i="12"/>
  <c r="AO46" i="12" s="1"/>
  <c r="AV40" i="12"/>
  <c r="AT14" i="12"/>
  <c r="AV14" i="12" s="1"/>
  <c r="AV30" i="12"/>
  <c r="AT23" i="12"/>
  <c r="AI23" i="12"/>
  <c r="AT37" i="12"/>
  <c r="AV37" i="12" s="1"/>
  <c r="AV10" i="12"/>
  <c r="Q14" i="12"/>
  <c r="Q46" i="12" s="1"/>
  <c r="AM9" i="12"/>
  <c r="AO9" i="12" s="1"/>
  <c r="AO7" i="12"/>
  <c r="AT32" i="12"/>
  <c r="AV32" i="12" s="1"/>
  <c r="AO17" i="12"/>
  <c r="AM21" i="12"/>
  <c r="AM38" i="12"/>
  <c r="AO38" i="12" s="1"/>
  <c r="AV23" i="12" l="1"/>
  <c r="R78" i="15"/>
  <c r="AO21" i="12"/>
  <c r="R17" i="15"/>
  <c r="AT45" i="12"/>
  <c r="R19" i="15" s="1"/>
  <c r="AM14" i="12"/>
  <c r="AO14" i="12" s="1"/>
  <c r="AO13" i="12"/>
  <c r="R80" i="15" l="1"/>
  <c r="R20" i="15"/>
  <c r="AV45" i="12"/>
  <c r="AT47" i="12" l="1"/>
  <c r="AU47" i="12"/>
  <c r="AV46" i="12" l="1"/>
  <c r="AV47" i="12" s="1"/>
</calcChain>
</file>

<file path=xl/sharedStrings.xml><?xml version="1.0" encoding="utf-8"?>
<sst xmlns="http://schemas.openxmlformats.org/spreadsheetml/2006/main" count="442" uniqueCount="141">
  <si>
    <t>INCOME</t>
  </si>
  <si>
    <t>Category</t>
  </si>
  <si>
    <t>Budget</t>
  </si>
  <si>
    <t>Variance</t>
  </si>
  <si>
    <t>America Reads</t>
  </si>
  <si>
    <t>Children's Choice Awards</t>
  </si>
  <si>
    <t>Class Packs</t>
  </si>
  <si>
    <t>Chorus Medals</t>
  </si>
  <si>
    <t>GM Boxtops</t>
  </si>
  <si>
    <t>Family Assistance</t>
  </si>
  <si>
    <t>Field Trips ($5/ student)</t>
  </si>
  <si>
    <t>School Directories</t>
  </si>
  <si>
    <t>Linn Mar Foundation Event</t>
  </si>
  <si>
    <t>Sock Hop</t>
  </si>
  <si>
    <t>Music</t>
  </si>
  <si>
    <t>Stride for Pride</t>
  </si>
  <si>
    <t>Miscellaneous</t>
  </si>
  <si>
    <t>Old Creamery Theatre</t>
  </si>
  <si>
    <t>Olweus</t>
  </si>
  <si>
    <t>Yearbook</t>
  </si>
  <si>
    <t>Open House</t>
  </si>
  <si>
    <t>Enjoy the City Coupon Books</t>
  </si>
  <si>
    <t>Popcorn supplies</t>
  </si>
  <si>
    <t>Printing costs</t>
  </si>
  <si>
    <t>Readathon expense</t>
  </si>
  <si>
    <t>Readathon payout</t>
  </si>
  <si>
    <t xml:space="preserve">School Beautification </t>
  </si>
  <si>
    <t>School Funding Requests</t>
  </si>
  <si>
    <t>Stride for Pride Expense</t>
  </si>
  <si>
    <t>Stride for Pride Payout</t>
  </si>
  <si>
    <t>Volunteer Coordinator</t>
  </si>
  <si>
    <t>TOTAL EXPENSE</t>
  </si>
  <si>
    <t>Enjoy the City</t>
  </si>
  <si>
    <t>Classroom Funds</t>
  </si>
  <si>
    <t>After School Enrichment</t>
  </si>
  <si>
    <t>Rollerskating   (Stride for Pride)</t>
  </si>
  <si>
    <t>Target REDCard</t>
  </si>
  <si>
    <t>Child Care</t>
  </si>
  <si>
    <t>Read-a-thon</t>
  </si>
  <si>
    <t>Learning Night</t>
  </si>
  <si>
    <t>Net Results (Combination of Income less Expenses)</t>
  </si>
  <si>
    <t>Income</t>
  </si>
  <si>
    <t>Expenses</t>
  </si>
  <si>
    <t>Payout</t>
  </si>
  <si>
    <t>All Other</t>
  </si>
  <si>
    <t>Rollerskating</t>
  </si>
  <si>
    <t>Net Profit</t>
  </si>
  <si>
    <t xml:space="preserve">    Miscellaneous</t>
  </si>
  <si>
    <t>Parades (Homecoming)</t>
  </si>
  <si>
    <t xml:space="preserve">Actual YTD </t>
  </si>
  <si>
    <t>Actual 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</si>
  <si>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</si>
  <si>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</si>
  <si>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</si>
  <si>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</si>
  <si>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</si>
  <si>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</si>
  <si>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</si>
  <si>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</si>
  <si>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</si>
  <si>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</si>
  <si>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</si>
  <si>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</si>
  <si>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Staff Appreciation Days</t>
  </si>
  <si>
    <t>HyVee Cash for Kids</t>
  </si>
  <si>
    <t>Running Club</t>
  </si>
  <si>
    <t>Target RED Card</t>
  </si>
  <si>
    <t>Bank Charges</t>
  </si>
  <si>
    <t>After School Enrichment / Running Club</t>
  </si>
  <si>
    <t>Box Tops Expense (postage)</t>
  </si>
  <si>
    <t>PTO Manager (software)</t>
  </si>
  <si>
    <t>Boxtops</t>
  </si>
  <si>
    <t>Expenses (postage)</t>
  </si>
  <si>
    <t xml:space="preserve">Field Trips </t>
  </si>
  <si>
    <t xml:space="preserve">    Bank Charges</t>
  </si>
  <si>
    <t>LinnMar Foundation Event</t>
  </si>
  <si>
    <t>Popcorn Supplies</t>
  </si>
  <si>
    <t>All Income</t>
  </si>
  <si>
    <t>All Expenses</t>
  </si>
  <si>
    <t>Budget Change</t>
  </si>
  <si>
    <t>no change</t>
  </si>
  <si>
    <t>Westfield Night @ Kernel's</t>
  </si>
  <si>
    <t>Target RED Card Income</t>
  </si>
  <si>
    <t xml:space="preserve">    Westfield Night @ Kernel's</t>
  </si>
  <si>
    <t>Movie License/Night</t>
  </si>
  <si>
    <t>Window Display</t>
  </si>
  <si>
    <t>Back to School Bash</t>
  </si>
  <si>
    <t>Back to School Night</t>
  </si>
  <si>
    <t>School Beautification</t>
  </si>
  <si>
    <t>Art Show Social</t>
  </si>
  <si>
    <t>Movie Night</t>
  </si>
  <si>
    <t>Classroom Funds (72.5% of expense)</t>
  </si>
  <si>
    <t>Classroom Funds (27.5% of expense)</t>
  </si>
  <si>
    <t>Westfield PTO - Budget 2015-2016 - Approved April 14, 2015</t>
  </si>
  <si>
    <t>Balance as of 7/1/2015</t>
  </si>
  <si>
    <t>Total Projected Income</t>
  </si>
  <si>
    <t>Total Projected Expenses</t>
  </si>
  <si>
    <t>Projected Balance</t>
  </si>
  <si>
    <t>Read A Thon Proposal</t>
  </si>
  <si>
    <t>3 step stair bench</t>
  </si>
  <si>
    <t>2 step stair bench</t>
  </si>
  <si>
    <t>3 cylinder chairs</t>
  </si>
  <si>
    <t>3 cube chairs</t>
  </si>
  <si>
    <t>3 seats with back</t>
  </si>
  <si>
    <t>Total Actual Income</t>
  </si>
  <si>
    <t xml:space="preserve">total Actual Expenses </t>
  </si>
  <si>
    <t>Westfield PTO - Budget 2016-2017 - Proposed</t>
  </si>
  <si>
    <t>Westfield Cards</t>
  </si>
  <si>
    <t>Box Tops</t>
  </si>
  <si>
    <t>Yearbooks</t>
  </si>
  <si>
    <t>Westfield Night @ Kernels</t>
  </si>
  <si>
    <t>Total Income</t>
  </si>
  <si>
    <t>Box Tops Expense</t>
  </si>
  <si>
    <t>TOTAL EXPENSES</t>
  </si>
  <si>
    <t>ETC/Save Around Coupon Books</t>
  </si>
  <si>
    <t>Read A Thon</t>
  </si>
  <si>
    <t>Target Red Card Income</t>
  </si>
  <si>
    <t>Miscellaneous Income</t>
  </si>
  <si>
    <t>Stride For Pride</t>
  </si>
  <si>
    <t>Check writing campaign (340 families * $50)</t>
  </si>
  <si>
    <t>4th section of Kindergarten</t>
  </si>
  <si>
    <t>Raz Kids reading program</t>
  </si>
  <si>
    <t>Media Center Furniture</t>
  </si>
  <si>
    <t>Ipad for L Stickney</t>
  </si>
  <si>
    <t>Beginning of year classroom games</t>
  </si>
  <si>
    <t>Lego League request</t>
  </si>
  <si>
    <t>Dance Marathon</t>
  </si>
  <si>
    <t>School House Jazz</t>
  </si>
  <si>
    <t>Media Center Soft Furniture</t>
  </si>
  <si>
    <t>Write One for Westfield</t>
  </si>
  <si>
    <t xml:space="preserve">Box Tops Expense </t>
  </si>
  <si>
    <t>Childrens Choice Awards</t>
  </si>
  <si>
    <t>Girls Bathroom (3-5 grades)</t>
  </si>
  <si>
    <t>Art Binders</t>
  </si>
  <si>
    <t>5th grade books</t>
  </si>
  <si>
    <t>Mimeo Teach Board - 4th Kindergarten class</t>
  </si>
  <si>
    <t>Lego League</t>
  </si>
  <si>
    <t>Library Furniture - tables/chairs</t>
  </si>
  <si>
    <t>Library Furniture soft seating</t>
  </si>
  <si>
    <t>Total</t>
  </si>
  <si>
    <t>Items paid to Westfield Elementary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</si>
</sst>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D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3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44" fontId="3" fillId="0" borderId="1" xfId="0" applyNumberFormat="1" applyFont="1" applyFill="1" applyBorder="1"/>
    <xf numFmtId="44" fontId="3" fillId="0" borderId="1" xfId="0" applyNumberFormat="1" applyFont="1" applyBorder="1"/>
    <xf numFmtId="44" fontId="3" fillId="0" borderId="1" xfId="1" applyFont="1" applyFill="1" applyBorder="1"/>
    <xf numFmtId="0" fontId="3" fillId="0" borderId="1" xfId="0" applyFont="1" applyFill="1" applyBorder="1"/>
    <xf numFmtId="44" fontId="2" fillId="0" borderId="1" xfId="0" applyNumberFormat="1" applyFont="1" applyBorder="1"/>
    <xf numFmtId="0" fontId="4" fillId="0" borderId="0" xfId="0" applyFont="1"/>
    <xf numFmtId="44" fontId="0" fillId="0" borderId="0" xfId="0" applyNumberFormat="1"/>
    <xf numFmtId="0" fontId="2" fillId="2" borderId="1" xfId="0" applyFont="1" applyFill="1" applyBorder="1" applyAlignment="1">
      <alignment horizontal="center"/>
    </xf>
    <xf numFmtId="44" fontId="3" fillId="2" borderId="1" xfId="0" applyNumberFormat="1" applyFont="1" applyFill="1" applyBorder="1"/>
    <xf numFmtId="44" fontId="2" fillId="2" borderId="1" xfId="0" applyNumberFormat="1" applyFont="1" applyFill="1" applyBorder="1"/>
    <xf numFmtId="44" fontId="3" fillId="0" borderId="1" xfId="1" applyNumberFormat="1" applyFont="1" applyFill="1" applyBorder="1"/>
    <xf numFmtId="44" fontId="3" fillId="0" borderId="1" xfId="1" applyNumberFormat="1" applyFont="1" applyBorder="1"/>
    <xf numFmtId="44" fontId="3" fillId="2" borderId="1" xfId="0" applyNumberFormat="1" applyFont="1" applyFill="1" applyBorder="1" applyAlignment="1">
      <alignment horizontal="right"/>
    </xf>
    <xf numFmtId="44" fontId="3" fillId="2" borderId="1" xfId="1" applyNumberFormat="1" applyFont="1" applyFill="1" applyBorder="1"/>
    <xf numFmtId="44" fontId="2" fillId="2" borderId="1" xfId="1" applyNumberFormat="1" applyFont="1" applyFill="1" applyBorder="1"/>
    <xf numFmtId="44" fontId="2" fillId="0" borderId="1" xfId="1" applyNumberFormat="1" applyFont="1" applyFill="1" applyBorder="1"/>
    <xf numFmtId="44" fontId="0" fillId="3" borderId="0" xfId="0" applyNumberFormat="1" applyFill="1"/>
    <xf numFmtId="44" fontId="0" fillId="0" borderId="4" xfId="0" applyNumberFormat="1" applyBorder="1"/>
    <xf numFmtId="44" fontId="0" fillId="3" borderId="4" xfId="0" applyNumberFormat="1" applyFill="1" applyBorder="1"/>
    <xf numFmtId="0" fontId="0" fillId="0" borderId="0" xfId="0" applyFill="1"/>
    <xf numFmtId="44" fontId="0" fillId="0" borderId="0" xfId="0" applyNumberFormat="1" applyFill="1"/>
    <xf numFmtId="0" fontId="3" fillId="4" borderId="1" xfId="0" applyFont="1" applyFill="1" applyBorder="1"/>
    <xf numFmtId="44" fontId="0" fillId="5" borderId="0" xfId="0" applyNumberFormat="1" applyFill="1"/>
    <xf numFmtId="43" fontId="2" fillId="0" borderId="1" xfId="2" applyFont="1" applyBorder="1"/>
    <xf numFmtId="43" fontId="3" fillId="0" borderId="1" xfId="2" applyFont="1" applyFill="1" applyBorder="1"/>
    <xf numFmtId="43" fontId="3" fillId="4" borderId="1" xfId="2" applyFont="1" applyFill="1" applyBorder="1"/>
    <xf numFmtId="44" fontId="3" fillId="0" borderId="0" xfId="1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Border="1"/>
    <xf numFmtId="44" fontId="2" fillId="0" borderId="0" xfId="1" applyNumberFormat="1" applyFont="1" applyFill="1" applyBorder="1"/>
    <xf numFmtId="44" fontId="0" fillId="0" borderId="4" xfId="0" applyNumberFormat="1" applyFill="1" applyBorder="1"/>
    <xf numFmtId="44" fontId="3" fillId="0" borderId="0" xfId="1" applyNumberFormat="1" applyFont="1" applyBorder="1"/>
    <xf numFmtId="0" fontId="2" fillId="0" borderId="5" xfId="0" applyFont="1" applyBorder="1" applyAlignment="1">
      <alignment horizontal="center"/>
    </xf>
    <xf numFmtId="44" fontId="3" fillId="0" borderId="5" xfId="1" applyNumberFormat="1" applyFont="1" applyFill="1" applyBorder="1"/>
    <xf numFmtId="44" fontId="0" fillId="0" borderId="0" xfId="0" applyNumberFormat="1" applyBorder="1"/>
    <xf numFmtId="0" fontId="2" fillId="0" borderId="1" xfId="0" applyFont="1" applyFill="1" applyBorder="1"/>
    <xf numFmtId="0" fontId="3" fillId="0" borderId="5" xfId="0" applyFont="1" applyFill="1" applyBorder="1"/>
    <xf numFmtId="43" fontId="0" fillId="0" borderId="0" xfId="0" applyNumberFormat="1" applyFill="1"/>
    <xf numFmtId="43" fontId="0" fillId="5" borderId="0" xfId="0" applyNumberFormat="1" applyFill="1"/>
    <xf numFmtId="43" fontId="0" fillId="3" borderId="0" xfId="0" applyNumberFormat="1" applyFill="1"/>
    <xf numFmtId="44" fontId="0" fillId="5" borderId="4" xfId="0" applyNumberFormat="1" applyFill="1" applyBorder="1"/>
    <xf numFmtId="44" fontId="0" fillId="0" borderId="0" xfId="0" applyNumberFormat="1" applyFill="1" applyBorder="1"/>
    <xf numFmtId="44" fontId="0" fillId="5" borderId="0" xfId="0" applyNumberFormat="1" applyFill="1" applyBorder="1"/>
    <xf numFmtId="44" fontId="2" fillId="0" borderId="1" xfId="1" applyFont="1" applyFill="1" applyBorder="1"/>
    <xf numFmtId="0" fontId="2" fillId="0" borderId="4" xfId="0" applyFont="1" applyBorder="1" applyAlignment="1">
      <alignment horizontal="center"/>
    </xf>
    <xf numFmtId="8" fontId="3" fillId="0" borderId="1" xfId="2" applyNumberFormat="1" applyFont="1" applyFill="1" applyBorder="1"/>
    <xf numFmtId="8" fontId="3" fillId="0" borderId="1" xfId="0" applyNumberFormat="1" applyFont="1" applyFill="1" applyBorder="1"/>
    <xf numFmtId="8" fontId="0" fillId="0" borderId="0" xfId="0" applyNumberFormat="1"/>
    <xf numFmtId="8" fontId="0" fillId="0" borderId="0" xfId="0" applyNumberFormat="1" applyFill="1"/>
    <xf numFmtId="44" fontId="3" fillId="0" borderId="7" xfId="1" applyNumberFormat="1" applyFont="1" applyFill="1" applyBorder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1" xfId="1" applyNumberFormat="1" applyFont="1" applyFill="1" applyBorder="1"/>
    <xf numFmtId="9" fontId="0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Border="1"/>
    <xf numFmtId="44" fontId="5" fillId="0" borderId="0" xfId="0" applyNumberFormat="1" applyFont="1"/>
    <xf numFmtId="44" fontId="5" fillId="0" borderId="4" xfId="0" applyNumberFormat="1" applyFont="1" applyBorder="1"/>
    <xf numFmtId="10" fontId="0" fillId="0" borderId="0" xfId="3" applyNumberFormat="1" applyFont="1"/>
    <xf numFmtId="7" fontId="0" fillId="0" borderId="0" xfId="0" applyNumberFormat="1" applyFill="1"/>
    <xf numFmtId="44" fontId="0" fillId="0" borderId="0" xfId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44" fontId="3" fillId="0" borderId="0" xfId="1" applyFont="1" applyFill="1" applyBorder="1"/>
    <xf numFmtId="44" fontId="2" fillId="0" borderId="0" xfId="1" applyFont="1"/>
    <xf numFmtId="44" fontId="3" fillId="0" borderId="0" xfId="1" applyFont="1"/>
    <xf numFmtId="44" fontId="3" fillId="0" borderId="0" xfId="1" applyFont="1" applyBorder="1"/>
    <xf numFmtId="44" fontId="3" fillId="6" borderId="0" xfId="1" applyFont="1" applyFill="1" applyBorder="1"/>
    <xf numFmtId="8" fontId="3" fillId="0" borderId="0" xfId="1" applyNumberFormat="1" applyFont="1"/>
    <xf numFmtId="44" fontId="3" fillId="0" borderId="0" xfId="0" applyNumberFormat="1" applyFont="1" applyFill="1"/>
    <xf numFmtId="44" fontId="3" fillId="0" borderId="0" xfId="0" applyNumberFormat="1" applyFont="1" applyFill="1" applyBorder="1"/>
    <xf numFmtId="44" fontId="2" fillId="0" borderId="6" xfId="0" applyNumberFormat="1" applyFont="1" applyFill="1" applyBorder="1"/>
    <xf numFmtId="44" fontId="2" fillId="0" borderId="6" xfId="1" applyFont="1" applyBorder="1"/>
    <xf numFmtId="8" fontId="3" fillId="0" borderId="0" xfId="1" applyNumberFormat="1" applyFont="1" applyBorder="1"/>
    <xf numFmtId="44" fontId="3" fillId="7" borderId="0" xfId="1" applyFont="1" applyFill="1" applyBorder="1"/>
    <xf numFmtId="44" fontId="3" fillId="7" borderId="0" xfId="1" applyFont="1" applyFill="1"/>
    <xf numFmtId="7" fontId="3" fillId="0" borderId="0" xfId="1" applyNumberFormat="1" applyFont="1" applyFill="1" applyBorder="1"/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3" fillId="6" borderId="0" xfId="1" applyFont="1" applyFill="1"/>
    <xf numFmtId="44" fontId="0" fillId="0" borderId="8" xfId="1" applyFont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99CC"/>
      <color rgb="FF00CC66"/>
      <color rgb="FFF3F670"/>
      <color rgb="FFFFCC66"/>
      <color rgb="FF99FF99"/>
      <color rgb="FF33CCFF"/>
      <color rgb="FFFFFFCC"/>
      <color rgb="FFFF9999"/>
      <color rgb="FF7097C2"/>
      <color rgb="FF7AE2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213706013345658"/>
          <c:y val="0.16118122225516668"/>
          <c:w val="0.62365059493863428"/>
          <c:h val="0.75692827987808287"/>
        </c:manualLayout>
      </c:layout>
      <c:pieChart>
        <c:varyColors val="1"/>
        <c:ser>
          <c:idx val="0"/>
          <c:order val="0"/>
          <c:tx>
            <c:strRef>
              <c:f>'budget charts'!$D$4</c:f>
              <c:strCache>
                <c:ptCount val="1"/>
              </c:strCache>
            </c:strRef>
          </c:tx>
          <c:dPt>
            <c:idx val="6"/>
            <c:bubble3D val="0"/>
            <c:spPr>
              <a:solidFill>
                <a:srgbClr val="FF9999"/>
              </a:solidFill>
            </c:spPr>
          </c:dPt>
          <c:dPt>
            <c:idx val="10"/>
            <c:bubble3D val="0"/>
            <c:spPr>
              <a:solidFill>
                <a:srgbClr val="F3F670"/>
              </a:solidFill>
            </c:spPr>
          </c:dPt>
          <c:dLbls>
            <c:dLbl>
              <c:idx val="0"/>
              <c:layout>
                <c:manualLayout>
                  <c:x val="4.1151267681435802E-2"/>
                  <c:y val="-2.795919744312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5592618158985697E-2"/>
                  <c:y val="6.1949799466617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'budget charts'!$C$5:$D$16</c:f>
              <c:multiLvlStrCache>
                <c:ptCount val="12"/>
                <c:lvl>
                  <c:pt idx="0">
                    <c:v> $17,000.00 </c:v>
                  </c:pt>
                  <c:pt idx="6">
                    <c:v> $2,450.00 </c:v>
                  </c:pt>
                  <c:pt idx="7">
                    <c:v> $1,000.00 </c:v>
                  </c:pt>
                  <c:pt idx="8">
                    <c:v> $500.00 </c:v>
                  </c:pt>
                  <c:pt idx="9">
                    <c:v> $200.00 </c:v>
                  </c:pt>
                  <c:pt idx="10">
                    <c:v> $200.00 </c:v>
                  </c:pt>
                </c:lvl>
                <c:lvl>
                  <c:pt idx="0">
                    <c:v>Check writing campaign (340 families * $50)</c:v>
                  </c:pt>
                  <c:pt idx="1">
                    <c:v>Stride For Pride</c:v>
                  </c:pt>
                  <c:pt idx="2">
                    <c:v>ETC/Save Around Coupon Books</c:v>
                  </c:pt>
                  <c:pt idx="3">
                    <c:v>Westfield Cards</c:v>
                  </c:pt>
                  <c:pt idx="4">
                    <c:v>Read A Thon</c:v>
                  </c:pt>
                  <c:pt idx="5">
                    <c:v>Target Red Card Income</c:v>
                  </c:pt>
                  <c:pt idx="6">
                    <c:v>Box Tops</c:v>
                  </c:pt>
                  <c:pt idx="7">
                    <c:v>HyVee Cash for Kids</c:v>
                  </c:pt>
                  <c:pt idx="8">
                    <c:v>Class Packs</c:v>
                  </c:pt>
                  <c:pt idx="9">
                    <c:v>Yearbooks</c:v>
                  </c:pt>
                  <c:pt idx="10">
                    <c:v>Westfield Night @ Kernels</c:v>
                  </c:pt>
                  <c:pt idx="11">
                    <c:v>Miscellaneous Income</c:v>
                  </c:pt>
                </c:lvl>
              </c:multiLvlStrCache>
            </c:multiLvlStrRef>
          </c:cat>
          <c:val>
            <c:numRef>
              <c:f>'budget charts'!$D$5:$D$16</c:f>
              <c:numCache>
                <c:formatCode>_("$"* #,##0.00_);_("$"* \(#,##0.00\);_("$"* "-"??_);_(@_)</c:formatCode>
                <c:ptCount val="12"/>
                <c:pt idx="0">
                  <c:v>17000</c:v>
                </c:pt>
                <c:pt idx="6">
                  <c:v>2450</c:v>
                </c:pt>
                <c:pt idx="7">
                  <c:v>1000</c:v>
                </c:pt>
                <c:pt idx="8">
                  <c:v>500</c:v>
                </c:pt>
                <c:pt idx="9">
                  <c:v>200</c:v>
                </c:pt>
                <c:pt idx="10">
                  <c:v>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charts'!$D$32</c:f>
              <c:strCache>
                <c:ptCount val="1"/>
              </c:strCache>
            </c:strRef>
          </c:tx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1"/>
            <c:bubble3D val="0"/>
            <c:spPr>
              <a:solidFill>
                <a:srgbClr val="7AE295"/>
              </a:solidFill>
            </c:spPr>
          </c:dPt>
          <c:dPt>
            <c:idx val="12"/>
            <c:bubble3D val="0"/>
            <c:spPr>
              <a:solidFill>
                <a:srgbClr val="FF9999"/>
              </a:solidFill>
            </c:spPr>
          </c:dPt>
          <c:dPt>
            <c:idx val="13"/>
            <c:bubble3D val="0"/>
            <c:spPr>
              <a:solidFill>
                <a:srgbClr val="7097C2"/>
              </a:solidFill>
            </c:spPr>
          </c:dPt>
          <c:dLbls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'budget charts'!$C$33:$D$68</c:f>
              <c:multiLvlStrCache>
                <c:ptCount val="36"/>
                <c:lvl>
                  <c:pt idx="0">
                    <c:v> $4,950.00 </c:v>
                  </c:pt>
                  <c:pt idx="1">
                    <c:v> $3,756.00 </c:v>
                  </c:pt>
                  <c:pt idx="2">
                    <c:v> $3,000.00 </c:v>
                  </c:pt>
                  <c:pt idx="3">
                    <c:v> $2,200.00 </c:v>
                  </c:pt>
                  <c:pt idx="4">
                    <c:v> $1,500.00 </c:v>
                  </c:pt>
                  <c:pt idx="5">
                    <c:v> $700.00 </c:v>
                  </c:pt>
                  <c:pt idx="6">
                    <c:v> $700.00 </c:v>
                  </c:pt>
                  <c:pt idx="7">
                    <c:v> $620.00 </c:v>
                  </c:pt>
                  <c:pt idx="8">
                    <c:v> $500.00 </c:v>
                  </c:pt>
                  <c:pt idx="9">
                    <c:v> $500.00 </c:v>
                  </c:pt>
                  <c:pt idx="10">
                    <c:v> $500.00 </c:v>
                  </c:pt>
                  <c:pt idx="11">
                    <c:v> $300.00 </c:v>
                  </c:pt>
                  <c:pt idx="12">
                    <c:v> $250.00 </c:v>
                  </c:pt>
                  <c:pt idx="13">
                    <c:v> $250.00 </c:v>
                  </c:pt>
                  <c:pt idx="14">
                    <c:v> $200.00 </c:v>
                  </c:pt>
                  <c:pt idx="15">
                    <c:v> $200.00 </c:v>
                  </c:pt>
                  <c:pt idx="16">
                    <c:v> $160.00 </c:v>
                  </c:pt>
                  <c:pt idx="17">
                    <c:v> $150.00 </c:v>
                  </c:pt>
                  <c:pt idx="18">
                    <c:v> $150.00 </c:v>
                  </c:pt>
                  <c:pt idx="19">
                    <c:v> $129.00 </c:v>
                  </c:pt>
                  <c:pt idx="20">
                    <c:v> $100.00 </c:v>
                  </c:pt>
                  <c:pt idx="21">
                    <c:v> $100.00 </c:v>
                  </c:pt>
                  <c:pt idx="22">
                    <c:v> $100.00 </c:v>
                  </c:pt>
                  <c:pt idx="23">
                    <c:v> $100.00 </c:v>
                  </c:pt>
                  <c:pt idx="24">
                    <c:v> $100.00 </c:v>
                  </c:pt>
                  <c:pt idx="25">
                    <c:v> $60.00 </c:v>
                  </c:pt>
                  <c:pt idx="26">
                    <c:v> $50.00 </c:v>
                  </c:pt>
                  <c:pt idx="27">
                    <c:v> $25.00 </c:v>
                  </c:pt>
                </c:lvl>
                <c:lvl>
                  <c:pt idx="0">
                    <c:v>Classroom Funds</c:v>
                  </c:pt>
                  <c:pt idx="1">
                    <c:v>School Funding Requests</c:v>
                  </c:pt>
                  <c:pt idx="2">
                    <c:v>Rollerskating</c:v>
                  </c:pt>
                  <c:pt idx="3">
                    <c:v>Field Trips ($5/ student)</c:v>
                  </c:pt>
                  <c:pt idx="4">
                    <c:v>Back to School Night</c:v>
                  </c:pt>
                  <c:pt idx="5">
                    <c:v>Stride for Pride Expense</c:v>
                  </c:pt>
                  <c:pt idx="6">
                    <c:v>Children's Choice Awards</c:v>
                  </c:pt>
                  <c:pt idx="7">
                    <c:v>Old Creamery Theatre</c:v>
                  </c:pt>
                  <c:pt idx="8">
                    <c:v>Learning Night</c:v>
                  </c:pt>
                  <c:pt idx="9">
                    <c:v>Movie Night</c:v>
                  </c:pt>
                  <c:pt idx="10">
                    <c:v>Staff Appreciation Days</c:v>
                  </c:pt>
                  <c:pt idx="11">
                    <c:v>Chorus Medals</c:v>
                  </c:pt>
                  <c:pt idx="12">
                    <c:v>Music</c:v>
                  </c:pt>
                  <c:pt idx="13">
                    <c:v>Volunteer Coordinator</c:v>
                  </c:pt>
                  <c:pt idx="14">
                    <c:v>Open House</c:v>
                  </c:pt>
                  <c:pt idx="15">
                    <c:v>Parades (Homecoming)</c:v>
                  </c:pt>
                  <c:pt idx="16">
                    <c:v>Child Care</c:v>
                  </c:pt>
                  <c:pt idx="17">
                    <c:v>School Beautification </c:v>
                  </c:pt>
                  <c:pt idx="18">
                    <c:v>Popcorn supplies</c:v>
                  </c:pt>
                  <c:pt idx="19">
                    <c:v>PTO Manager (software)</c:v>
                  </c:pt>
                  <c:pt idx="20">
                    <c:v>Art Show Social</c:v>
                  </c:pt>
                  <c:pt idx="21">
                    <c:v>Box Tops Expense</c:v>
                  </c:pt>
                  <c:pt idx="22">
                    <c:v>Linn Mar Foundation Event</c:v>
                  </c:pt>
                  <c:pt idx="23">
                    <c:v>Printing costs</c:v>
                  </c:pt>
                  <c:pt idx="24">
                    <c:v>Readathon expense</c:v>
                  </c:pt>
                  <c:pt idx="25">
                    <c:v>HyVee Cash for Kids</c:v>
                  </c:pt>
                  <c:pt idx="26">
                    <c:v>America Reads</c:v>
                  </c:pt>
                  <c:pt idx="27">
                    <c:v>Bank Charges</c:v>
                  </c:pt>
                  <c:pt idx="28">
                    <c:v>Running Club</c:v>
                  </c:pt>
                  <c:pt idx="29">
                    <c:v>Olweus</c:v>
                  </c:pt>
                  <c:pt idx="30">
                    <c:v>Family Assistance</c:v>
                  </c:pt>
                  <c:pt idx="31">
                    <c:v>Miscellaneous</c:v>
                  </c:pt>
                  <c:pt idx="32">
                    <c:v>Readathon payout</c:v>
                  </c:pt>
                  <c:pt idx="33">
                    <c:v>Sock Hop</c:v>
                  </c:pt>
                  <c:pt idx="34">
                    <c:v>Stride for Pride Payout</c:v>
                  </c:pt>
                  <c:pt idx="35">
                    <c:v>Window Display</c:v>
                  </c:pt>
                </c:lvl>
              </c:multiLvlStrCache>
            </c:multiLvlStrRef>
          </c:cat>
          <c:val>
            <c:numRef>
              <c:f>'budget charts'!$D$33:$D$68</c:f>
              <c:numCache>
                <c:formatCode>_("$"* #,##0.00_);_("$"* \(#,##0.00\);_("$"* "-"??_);_(@_)</c:formatCode>
                <c:ptCount val="36"/>
                <c:pt idx="0">
                  <c:v>4950</c:v>
                </c:pt>
                <c:pt idx="1">
                  <c:v>3756</c:v>
                </c:pt>
                <c:pt idx="2">
                  <c:v>3000</c:v>
                </c:pt>
                <c:pt idx="3">
                  <c:v>2200</c:v>
                </c:pt>
                <c:pt idx="4">
                  <c:v>1500</c:v>
                </c:pt>
                <c:pt idx="5">
                  <c:v>700</c:v>
                </c:pt>
                <c:pt idx="6">
                  <c:v>700</c:v>
                </c:pt>
                <c:pt idx="7">
                  <c:v>620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300</c:v>
                </c:pt>
                <c:pt idx="12">
                  <c:v>250</c:v>
                </c:pt>
                <c:pt idx="13">
                  <c:v>250</c:v>
                </c:pt>
                <c:pt idx="14">
                  <c:v>200</c:v>
                </c:pt>
                <c:pt idx="15">
                  <c:v>200</c:v>
                </c:pt>
                <c:pt idx="16">
                  <c:v>160</c:v>
                </c:pt>
                <c:pt idx="17">
                  <c:v>150</c:v>
                </c:pt>
                <c:pt idx="18">
                  <c:v>150</c:v>
                </c:pt>
                <c:pt idx="19">
                  <c:v>129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60</c:v>
                </c:pt>
                <c:pt idx="26">
                  <c:v>50</c:v>
                </c:pt>
                <c:pt idx="2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ayout>
        <c:manualLayout>
          <c:xMode val="edge"/>
          <c:yMode val="edge"/>
          <c:x val="8.8554012472066568E-3"/>
          <c:y val="0.60287427398945459"/>
          <c:w val="0.99114459875279337"/>
          <c:h val="0.3780440325102475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'budget charts'!$D$4</c:f>
              <c:strCache>
                <c:ptCount val="1"/>
              </c:strCache>
            </c:strRef>
          </c:tx>
          <c:dPt>
            <c:idx val="1"/>
            <c:bubble3D val="0"/>
            <c:spPr>
              <a:solidFill>
                <a:srgbClr val="FF99CC"/>
              </a:solidFill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33CCFF"/>
              </a:solidFill>
            </c:spPr>
          </c:dPt>
          <c:dPt>
            <c:idx val="7"/>
            <c:bubble3D val="0"/>
            <c:spPr>
              <a:solidFill>
                <a:srgbClr val="99FF99"/>
              </a:solidFill>
            </c:spPr>
          </c:dPt>
          <c:dPt>
            <c:idx val="8"/>
            <c:bubble3D val="0"/>
            <c:spPr>
              <a:solidFill>
                <a:srgbClr val="FFCC66"/>
              </a:solidFill>
            </c:spPr>
          </c:dPt>
          <c:dPt>
            <c:idx val="10"/>
            <c:bubble3D val="0"/>
            <c:spPr>
              <a:solidFill>
                <a:srgbClr val="00CC66"/>
              </a:solidFill>
            </c:spPr>
          </c:dPt>
          <c:dPt>
            <c:idx val="11"/>
            <c:bubble3D val="0"/>
            <c:spPr>
              <a:solidFill>
                <a:srgbClr val="F3F670"/>
              </a:solidFill>
            </c:spPr>
          </c:dPt>
          <c:dLbls>
            <c:dLbl>
              <c:idx val="0"/>
              <c:layout>
                <c:manualLayout>
                  <c:x val="-1.2019671389516136E-3"/>
                  <c:y val="-6.3721251700248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1755579369146897E-2"/>
                  <c:y val="2.6568003599981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926540247557805E-2"/>
                  <c:y val="-1.0594127275809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7186453104951776E-2"/>
                  <c:y val="-2.924512094654856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2093525291587079E-2"/>
                  <c:y val="0.164536218005234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22023816179782266"/>
                  <c:y val="3.53485327072299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8163428535930054"/>
                  <c:y val="-6.82442853986635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'budget charts'!$Q$5:$R$15</c:f>
              <c:multiLvlStrCache>
                <c:ptCount val="11"/>
                <c:lvl>
                  <c:pt idx="0">
                    <c:v>$6,958.00 </c:v>
                  </c:pt>
                  <c:pt idx="1">
                    <c:v> $3,410.00 </c:v>
                  </c:pt>
                  <c:pt idx="2">
                    <c:v>$2,722.50 </c:v>
                  </c:pt>
                  <c:pt idx="3">
                    <c:v> $6,812.22 </c:v>
                  </c:pt>
                  <c:pt idx="4">
                    <c:v> $1,819.58 </c:v>
                  </c:pt>
                  <c:pt idx="5">
                    <c:v> $856.97 </c:v>
                  </c:pt>
                  <c:pt idx="6">
                    <c:v>$438.19 </c:v>
                  </c:pt>
                  <c:pt idx="7">
                    <c:v> $429.47 </c:v>
                  </c:pt>
                  <c:pt idx="8">
                    <c:v> $276.50 </c:v>
                  </c:pt>
                  <c:pt idx="9">
                    <c:v> $200.00 </c:v>
                  </c:pt>
                  <c:pt idx="10">
                    <c:v> $80.03 </c:v>
                  </c:pt>
                </c:lvl>
                <c:lvl>
                  <c:pt idx="0">
                    <c:v>Stride for Pride</c:v>
                  </c:pt>
                  <c:pt idx="1">
                    <c:v>ETC/Save Around Coupon Books</c:v>
                  </c:pt>
                  <c:pt idx="2">
                    <c:v>Read A Thon</c:v>
                  </c:pt>
                  <c:pt idx="3">
                    <c:v>Target Red Card Income</c:v>
                  </c:pt>
                  <c:pt idx="4">
                    <c:v>HyVee Cash for Kids</c:v>
                  </c:pt>
                  <c:pt idx="5">
                    <c:v>Class Packs</c:v>
                  </c:pt>
                  <c:pt idx="6">
                    <c:v>Miscellaneous Income</c:v>
                  </c:pt>
                  <c:pt idx="7">
                    <c:v>Yearbooks</c:v>
                  </c:pt>
                  <c:pt idx="8">
                    <c:v>Box Tops</c:v>
                  </c:pt>
                  <c:pt idx="9">
                    <c:v>Westfield Night @ Kernels</c:v>
                  </c:pt>
                  <c:pt idx="10">
                    <c:v>Sock Hop</c:v>
                  </c:pt>
                </c:lvl>
              </c:multiLvlStrCache>
            </c:multiLvlStrRef>
          </c:cat>
          <c:val>
            <c:numRef>
              <c:f>'budget charts'!$R$5:$R$15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6958</c:v>
                </c:pt>
                <c:pt idx="1">
                  <c:v>3410</c:v>
                </c:pt>
                <c:pt idx="2" formatCode="&quot;$&quot;#,##0.00_);[Red]\(&quot;$&quot;#,##0.00\)">
                  <c:v>2722.5</c:v>
                </c:pt>
                <c:pt idx="3">
                  <c:v>6812.22</c:v>
                </c:pt>
                <c:pt idx="4">
                  <c:v>1819.58</c:v>
                </c:pt>
                <c:pt idx="5">
                  <c:v>856.97</c:v>
                </c:pt>
                <c:pt idx="6" formatCode="&quot;$&quot;#,##0.00_);[Red]\(&quot;$&quot;#,##0.00\)">
                  <c:v>438.19</c:v>
                </c:pt>
                <c:pt idx="7">
                  <c:v>429.47</c:v>
                </c:pt>
                <c:pt idx="8">
                  <c:v>276.5</c:v>
                </c:pt>
                <c:pt idx="9">
                  <c:v>200</c:v>
                </c:pt>
                <c:pt idx="10">
                  <c:v>80.029999999999973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cat>
            <c:multiLvlStrRef>
              <c:f>'budget charts'!$Q$34:$R$72</c:f>
              <c:multiLvlStrCache>
                <c:ptCount val="39"/>
                <c:lvl>
                  <c:pt idx="0">
                    <c:v> $5,518.96 </c:v>
                  </c:pt>
                  <c:pt idx="1">
                    <c:v> $6,100.00 </c:v>
                  </c:pt>
                  <c:pt idx="2">
                    <c:v> $4,000.00 </c:v>
                  </c:pt>
                  <c:pt idx="3">
                    <c:v> $2,622.00 </c:v>
                  </c:pt>
                  <c:pt idx="4">
                    <c:v> $1,919.07 </c:v>
                  </c:pt>
                  <c:pt idx="5">
                    <c:v> $1,807.93 </c:v>
                  </c:pt>
                  <c:pt idx="6">
                    <c:v>$1,371.33 </c:v>
                  </c:pt>
                  <c:pt idx="7">
                    <c:v> $849.50 </c:v>
                  </c:pt>
                  <c:pt idx="8">
                    <c:v> $667.15 </c:v>
                  </c:pt>
                  <c:pt idx="9">
                    <c:v> $620.00 </c:v>
                  </c:pt>
                  <c:pt idx="10">
                    <c:v> $562.46 </c:v>
                  </c:pt>
                  <c:pt idx="11">
                    <c:v> $542.34 </c:v>
                  </c:pt>
                  <c:pt idx="12">
                    <c:v> $500.00 </c:v>
                  </c:pt>
                  <c:pt idx="13">
                    <c:v> $477.59 </c:v>
                  </c:pt>
                  <c:pt idx="14">
                    <c:v> $435.08 </c:v>
                  </c:pt>
                  <c:pt idx="15">
                    <c:v> $378.29 </c:v>
                  </c:pt>
                  <c:pt idx="16">
                    <c:v> $319.72 </c:v>
                  </c:pt>
                  <c:pt idx="17">
                    <c:v> $250.38 </c:v>
                  </c:pt>
                  <c:pt idx="18">
                    <c:v> $246.96 </c:v>
                  </c:pt>
                  <c:pt idx="19">
                    <c:v> $243.96 </c:v>
                  </c:pt>
                  <c:pt idx="20">
                    <c:v> $238.50 </c:v>
                  </c:pt>
                  <c:pt idx="21">
                    <c:v> $216.98 </c:v>
                  </c:pt>
                  <c:pt idx="22">
                    <c:v> $201.24 </c:v>
                  </c:pt>
                  <c:pt idx="23">
                    <c:v> $194.20 </c:v>
                  </c:pt>
                  <c:pt idx="24">
                    <c:v> $181.36 </c:v>
                  </c:pt>
                  <c:pt idx="25">
                    <c:v> $179.99 </c:v>
                  </c:pt>
                  <c:pt idx="26">
                    <c:v> $177.17 </c:v>
                  </c:pt>
                  <c:pt idx="27">
                    <c:v> $148.78 </c:v>
                  </c:pt>
                  <c:pt idx="28">
                    <c:v> $129.00 </c:v>
                  </c:pt>
                  <c:pt idx="29">
                    <c:v> $120.00 </c:v>
                  </c:pt>
                  <c:pt idx="30">
                    <c:v> $100.00 </c:v>
                  </c:pt>
                  <c:pt idx="31">
                    <c:v> $100.00 </c:v>
                  </c:pt>
                  <c:pt idx="32">
                    <c:v> $65.09 </c:v>
                  </c:pt>
                  <c:pt idx="33">
                    <c:v> $61.22 </c:v>
                  </c:pt>
                  <c:pt idx="34">
                    <c:v> $55.00 </c:v>
                  </c:pt>
                  <c:pt idx="35">
                    <c:v> $96.42 </c:v>
                  </c:pt>
                  <c:pt idx="36">
                    <c:v> $54.64 </c:v>
                  </c:pt>
                  <c:pt idx="37">
                    <c:v> $33.92 </c:v>
                  </c:pt>
                  <c:pt idx="38">
                    <c:v> $24.65 </c:v>
                  </c:pt>
                </c:lvl>
                <c:lvl>
                  <c:pt idx="0">
                    <c:v>Classroom Funds</c:v>
                  </c:pt>
                  <c:pt idx="1">
                    <c:v>Media Center Soft Furniture</c:v>
                  </c:pt>
                  <c:pt idx="2">
                    <c:v>Media Center Furniture</c:v>
                  </c:pt>
                  <c:pt idx="3">
                    <c:v>Rollerskating   (Stride for Pride)</c:v>
                  </c:pt>
                  <c:pt idx="4">
                    <c:v>4th section of Kindergarten</c:v>
                  </c:pt>
                  <c:pt idx="5">
                    <c:v>Field Trips ($5/ student)</c:v>
                  </c:pt>
                  <c:pt idx="6">
                    <c:v>Back to School Night</c:v>
                  </c:pt>
                  <c:pt idx="7">
                    <c:v>Raz Kids reading program</c:v>
                  </c:pt>
                  <c:pt idx="8">
                    <c:v>Stride for Pride Expense</c:v>
                  </c:pt>
                  <c:pt idx="9">
                    <c:v>Old Creamery Theatre</c:v>
                  </c:pt>
                  <c:pt idx="10">
                    <c:v>Staff Appreciation Days</c:v>
                  </c:pt>
                  <c:pt idx="11">
                    <c:v>Stride for Pride Payout</c:v>
                  </c:pt>
                  <c:pt idx="12">
                    <c:v>Dance Marathon</c:v>
                  </c:pt>
                  <c:pt idx="13">
                    <c:v>Movie License/Night</c:v>
                  </c:pt>
                  <c:pt idx="14">
                    <c:v>Learning Night</c:v>
                  </c:pt>
                  <c:pt idx="15">
                    <c:v>Childrens Choice Awards</c:v>
                  </c:pt>
                  <c:pt idx="16">
                    <c:v>Running Club</c:v>
                  </c:pt>
                  <c:pt idx="17">
                    <c:v>Music</c:v>
                  </c:pt>
                  <c:pt idx="18">
                    <c:v>Volunteer Coordinator</c:v>
                  </c:pt>
                  <c:pt idx="19">
                    <c:v>Ipad for L Stickney</c:v>
                  </c:pt>
                  <c:pt idx="20">
                    <c:v>Chorus Medals</c:v>
                  </c:pt>
                  <c:pt idx="21">
                    <c:v>Beginning of year classroom games</c:v>
                  </c:pt>
                  <c:pt idx="22">
                    <c:v>Girls Bathroom (3-5 grades)</c:v>
                  </c:pt>
                  <c:pt idx="23">
                    <c:v>Parades (Homecoming)</c:v>
                  </c:pt>
                  <c:pt idx="24">
                    <c:v>Open House</c:v>
                  </c:pt>
                  <c:pt idx="25">
                    <c:v>Lego League request</c:v>
                  </c:pt>
                  <c:pt idx="26">
                    <c:v>Popcorn supplies</c:v>
                  </c:pt>
                  <c:pt idx="27">
                    <c:v>School Beautification </c:v>
                  </c:pt>
                  <c:pt idx="28">
                    <c:v>PTO Manager (software)</c:v>
                  </c:pt>
                  <c:pt idx="29">
                    <c:v>Child Care</c:v>
                  </c:pt>
                  <c:pt idx="30">
                    <c:v>School House Jazz</c:v>
                  </c:pt>
                  <c:pt idx="31">
                    <c:v>Linn Mar Foundation Event</c:v>
                  </c:pt>
                  <c:pt idx="32">
                    <c:v>Readathon expense</c:v>
                  </c:pt>
                  <c:pt idx="33">
                    <c:v>Printing costs</c:v>
                  </c:pt>
                  <c:pt idx="34">
                    <c:v>Art Show Social</c:v>
                  </c:pt>
                  <c:pt idx="35">
                    <c:v>Miscellaneous</c:v>
                  </c:pt>
                  <c:pt idx="36">
                    <c:v>HyVee Cash for Kids</c:v>
                  </c:pt>
                  <c:pt idx="37">
                    <c:v>Box Tops Expense</c:v>
                  </c:pt>
                  <c:pt idx="38">
                    <c:v>Bank Charges</c:v>
                  </c:pt>
                </c:lvl>
              </c:multiLvlStrCache>
            </c:multiLvlStrRef>
          </c:cat>
          <c:val>
            <c:numRef>
              <c:f>'budget charts'!$R$34:$R$72</c:f>
              <c:numCache>
                <c:formatCode>_("$"* #,##0.00_);_("$"* \(#,##0.00\);_("$"* "-"??_);_(@_)</c:formatCode>
                <c:ptCount val="39"/>
                <c:pt idx="0">
                  <c:v>5518.9599999999991</c:v>
                </c:pt>
                <c:pt idx="1">
                  <c:v>6100</c:v>
                </c:pt>
                <c:pt idx="2">
                  <c:v>4000</c:v>
                </c:pt>
                <c:pt idx="3">
                  <c:v>2622</c:v>
                </c:pt>
                <c:pt idx="4">
                  <c:v>1919.07</c:v>
                </c:pt>
                <c:pt idx="5">
                  <c:v>1807.93</c:v>
                </c:pt>
                <c:pt idx="6" formatCode="&quot;$&quot;#,##0.00_);\(&quot;$&quot;#,##0.00\)">
                  <c:v>1371.33</c:v>
                </c:pt>
                <c:pt idx="7">
                  <c:v>849.5</c:v>
                </c:pt>
                <c:pt idx="8">
                  <c:v>667.15</c:v>
                </c:pt>
                <c:pt idx="9">
                  <c:v>620</c:v>
                </c:pt>
                <c:pt idx="10">
                  <c:v>562.46</c:v>
                </c:pt>
                <c:pt idx="11">
                  <c:v>542.34</c:v>
                </c:pt>
                <c:pt idx="12">
                  <c:v>500</c:v>
                </c:pt>
                <c:pt idx="13">
                  <c:v>477.59</c:v>
                </c:pt>
                <c:pt idx="14">
                  <c:v>435.08</c:v>
                </c:pt>
                <c:pt idx="15">
                  <c:v>378.29</c:v>
                </c:pt>
                <c:pt idx="16">
                  <c:v>319.72000000000003</c:v>
                </c:pt>
                <c:pt idx="17">
                  <c:v>250.38</c:v>
                </c:pt>
                <c:pt idx="18">
                  <c:v>246.96</c:v>
                </c:pt>
                <c:pt idx="19">
                  <c:v>243.96</c:v>
                </c:pt>
                <c:pt idx="20">
                  <c:v>238.5</c:v>
                </c:pt>
                <c:pt idx="21">
                  <c:v>216.98</c:v>
                </c:pt>
                <c:pt idx="22">
                  <c:v>201.24</c:v>
                </c:pt>
                <c:pt idx="23">
                  <c:v>194.2</c:v>
                </c:pt>
                <c:pt idx="24">
                  <c:v>181.36</c:v>
                </c:pt>
                <c:pt idx="25">
                  <c:v>179.99</c:v>
                </c:pt>
                <c:pt idx="26">
                  <c:v>177.17</c:v>
                </c:pt>
                <c:pt idx="27">
                  <c:v>148.78</c:v>
                </c:pt>
                <c:pt idx="28">
                  <c:v>129</c:v>
                </c:pt>
                <c:pt idx="29">
                  <c:v>120</c:v>
                </c:pt>
                <c:pt idx="30">
                  <c:v>100</c:v>
                </c:pt>
                <c:pt idx="31">
                  <c:v>100</c:v>
                </c:pt>
                <c:pt idx="32">
                  <c:v>65.09</c:v>
                </c:pt>
                <c:pt idx="33">
                  <c:v>61.22</c:v>
                </c:pt>
                <c:pt idx="34">
                  <c:v>55</c:v>
                </c:pt>
                <c:pt idx="35">
                  <c:v>96.42</c:v>
                </c:pt>
                <c:pt idx="36">
                  <c:v>54.64</c:v>
                </c:pt>
                <c:pt idx="37">
                  <c:v>33.92</c:v>
                </c:pt>
                <c:pt idx="38">
                  <c:v>24.65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109536</xdr:rowOff>
    </xdr:from>
    <xdr:to>
      <xdr:col>14</xdr:col>
      <xdr:colOff>485775</xdr:colOff>
      <xdr:row>27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295275</xdr:colOff>
      <xdr:row>29</xdr:row>
      <xdr:rowOff>161925</xdr:rowOff>
    </xdr:from>
    <xdr:to>
      <xdr:col>15</xdr:col>
      <xdr:colOff>0</xdr:colOff>
      <xdr:row>56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29</xdr:col>
      <xdr:colOff>314325</xdr:colOff>
      <xdr:row>28</xdr:row>
      <xdr:rowOff>23814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19050</xdr:colOff>
      <xdr:row>33</xdr:row>
      <xdr:rowOff>47624</xdr:rowOff>
    </xdr:from>
    <xdr:to>
      <xdr:col>30</xdr:col>
      <xdr:colOff>95250</xdr:colOff>
      <xdr:row>57</xdr:row>
      <xdr:rowOff>190499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sonal/School%20Year%202015-2016/Budget%20Report%2020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Report 07-2015"/>
      <sheetName val="Budget Report 08-2015"/>
      <sheetName val="Budget Report 09-2015"/>
      <sheetName val="Budget Report 10-2015"/>
      <sheetName val="Budget Report 11-2015"/>
      <sheetName val="Budget Report 12-2015"/>
      <sheetName val="Budget Report 01-2016"/>
      <sheetName val="Budget Report 02-2016"/>
      <sheetName val="Budget Report 03-2016"/>
      <sheetName val="Budget Report 04-2016"/>
      <sheetName val="Budget Report 05-2016"/>
      <sheetName val="Budget Report 06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>
            <v>6690</v>
          </cell>
        </row>
        <row r="3">
          <cell r="F3">
            <v>2722.5</v>
          </cell>
        </row>
        <row r="4">
          <cell r="F4">
            <v>6958</v>
          </cell>
        </row>
        <row r="5">
          <cell r="F5">
            <v>276.5</v>
          </cell>
        </row>
        <row r="6">
          <cell r="F6">
            <v>856.97</v>
          </cell>
        </row>
        <row r="7">
          <cell r="F7">
            <v>1819.58</v>
          </cell>
        </row>
        <row r="9">
          <cell r="F9">
            <v>200</v>
          </cell>
        </row>
        <row r="12">
          <cell r="F12">
            <v>438.19</v>
          </cell>
        </row>
        <row r="13">
          <cell r="F13">
            <v>0</v>
          </cell>
        </row>
        <row r="14">
          <cell r="F14">
            <v>620</v>
          </cell>
        </row>
        <row r="15">
          <cell r="F15">
            <v>6812.22</v>
          </cell>
        </row>
        <row r="16">
          <cell r="F16">
            <v>429.47</v>
          </cell>
        </row>
        <row r="17">
          <cell r="F17">
            <v>111.22</v>
          </cell>
        </row>
        <row r="18">
          <cell r="F18">
            <v>158.18</v>
          </cell>
        </row>
        <row r="19">
          <cell r="F19">
            <v>150</v>
          </cell>
        </row>
        <row r="20">
          <cell r="F20">
            <v>147.62</v>
          </cell>
        </row>
        <row r="21">
          <cell r="F21">
            <v>150</v>
          </cell>
        </row>
        <row r="22">
          <cell r="F22">
            <v>0</v>
          </cell>
        </row>
        <row r="23">
          <cell r="F23">
            <v>150</v>
          </cell>
        </row>
        <row r="24">
          <cell r="F24">
            <v>153.1</v>
          </cell>
        </row>
        <row r="25">
          <cell r="F25">
            <v>0</v>
          </cell>
        </row>
        <row r="26">
          <cell r="F26">
            <v>155.07</v>
          </cell>
        </row>
        <row r="27">
          <cell r="F27">
            <v>166.51</v>
          </cell>
        </row>
        <row r="28">
          <cell r="F28">
            <v>150</v>
          </cell>
        </row>
        <row r="29">
          <cell r="F29">
            <v>150</v>
          </cell>
        </row>
        <row r="30">
          <cell r="F30">
            <v>138.52000000000001</v>
          </cell>
        </row>
        <row r="31">
          <cell r="F31">
            <v>176.07</v>
          </cell>
        </row>
        <row r="32">
          <cell r="F32">
            <v>154.38</v>
          </cell>
        </row>
        <row r="33">
          <cell r="F33">
            <v>150</v>
          </cell>
        </row>
        <row r="34">
          <cell r="F34">
            <v>703.7</v>
          </cell>
        </row>
        <row r="35">
          <cell r="F35">
            <v>146.46</v>
          </cell>
        </row>
        <row r="36">
          <cell r="F36">
            <v>157.55000000000001</v>
          </cell>
        </row>
        <row r="37">
          <cell r="F37">
            <v>0</v>
          </cell>
        </row>
        <row r="38">
          <cell r="F38">
            <v>159.37</v>
          </cell>
        </row>
        <row r="39">
          <cell r="F39">
            <v>159.36000000000001</v>
          </cell>
        </row>
        <row r="40">
          <cell r="F40">
            <v>159.37</v>
          </cell>
        </row>
        <row r="41">
          <cell r="F41">
            <v>159.38</v>
          </cell>
        </row>
        <row r="42">
          <cell r="F42">
            <v>0</v>
          </cell>
        </row>
        <row r="43">
          <cell r="F43">
            <v>148.86000000000001</v>
          </cell>
        </row>
        <row r="44">
          <cell r="F44">
            <v>0</v>
          </cell>
        </row>
        <row r="45">
          <cell r="F45">
            <v>142.41</v>
          </cell>
        </row>
        <row r="46">
          <cell r="F46">
            <v>171.94</v>
          </cell>
        </row>
        <row r="47">
          <cell r="F47">
            <v>147.07</v>
          </cell>
        </row>
        <row r="48">
          <cell r="F48">
            <v>141.69999999999999</v>
          </cell>
        </row>
        <row r="49">
          <cell r="F49">
            <v>150.05000000000001</v>
          </cell>
        </row>
        <row r="50">
          <cell r="F50">
            <v>0</v>
          </cell>
        </row>
        <row r="51">
          <cell r="F51">
            <v>160.49</v>
          </cell>
        </row>
        <row r="52">
          <cell r="F52">
            <v>0</v>
          </cell>
        </row>
        <row r="53">
          <cell r="F53">
            <v>239</v>
          </cell>
        </row>
        <row r="54">
          <cell r="F54">
            <v>144.69</v>
          </cell>
        </row>
        <row r="55">
          <cell r="F55">
            <v>0</v>
          </cell>
        </row>
        <row r="56">
          <cell r="F56">
            <v>166.89</v>
          </cell>
        </row>
        <row r="57">
          <cell r="F57">
            <v>33.92</v>
          </cell>
        </row>
        <row r="59">
          <cell r="F59">
            <v>3280</v>
          </cell>
        </row>
        <row r="60">
          <cell r="F60">
            <v>54.64</v>
          </cell>
        </row>
        <row r="61">
          <cell r="F61">
            <v>65.09</v>
          </cell>
        </row>
        <row r="62">
          <cell r="F62">
            <v>667.15</v>
          </cell>
        </row>
        <row r="64">
          <cell r="F64">
            <v>319.72000000000003</v>
          </cell>
        </row>
        <row r="65">
          <cell r="F65">
            <v>0</v>
          </cell>
        </row>
        <row r="66">
          <cell r="F66">
            <v>55</v>
          </cell>
        </row>
        <row r="67">
          <cell r="F67">
            <v>1371.33</v>
          </cell>
        </row>
        <row r="68">
          <cell r="F68">
            <v>24.65</v>
          </cell>
        </row>
        <row r="69">
          <cell r="F69">
            <v>120</v>
          </cell>
        </row>
        <row r="70">
          <cell r="F70">
            <v>378.29</v>
          </cell>
        </row>
        <row r="71">
          <cell r="F71">
            <v>238.5</v>
          </cell>
        </row>
        <row r="72">
          <cell r="F72">
            <v>0</v>
          </cell>
        </row>
        <row r="73">
          <cell r="F73">
            <v>1807.93</v>
          </cell>
        </row>
        <row r="74">
          <cell r="F74">
            <v>435.08</v>
          </cell>
        </row>
        <row r="75">
          <cell r="F75">
            <v>100</v>
          </cell>
        </row>
        <row r="76">
          <cell r="F76">
            <v>696.42</v>
          </cell>
        </row>
        <row r="77">
          <cell r="F77">
            <v>477.59</v>
          </cell>
        </row>
        <row r="78">
          <cell r="F78">
            <v>250.38</v>
          </cell>
        </row>
        <row r="79">
          <cell r="F79">
            <v>620</v>
          </cell>
        </row>
        <row r="80">
          <cell r="F80">
            <v>0</v>
          </cell>
        </row>
        <row r="81">
          <cell r="F81">
            <v>181.36</v>
          </cell>
        </row>
        <row r="83">
          <cell r="F83">
            <v>194.2</v>
          </cell>
        </row>
        <row r="84">
          <cell r="F84">
            <v>177.17</v>
          </cell>
        </row>
        <row r="85">
          <cell r="F85">
            <v>61.22</v>
          </cell>
        </row>
        <row r="86">
          <cell r="F86">
            <v>0</v>
          </cell>
        </row>
        <row r="88">
          <cell r="F88">
            <v>2622</v>
          </cell>
        </row>
        <row r="90">
          <cell r="F90">
            <v>148.78</v>
          </cell>
        </row>
        <row r="91">
          <cell r="F91">
            <v>7610.74</v>
          </cell>
        </row>
        <row r="92">
          <cell r="F92">
            <v>539.97</v>
          </cell>
        </row>
        <row r="93">
          <cell r="F93">
            <v>129</v>
          </cell>
        </row>
        <row r="94">
          <cell r="F94">
            <v>562.46</v>
          </cell>
        </row>
        <row r="95">
          <cell r="F95">
            <v>542.34</v>
          </cell>
        </row>
        <row r="96">
          <cell r="F96">
            <v>246.96</v>
          </cell>
        </row>
        <row r="98">
          <cell r="F9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80"/>
  <sheetViews>
    <sheetView tabSelected="1" topLeftCell="G24" workbookViewId="0">
      <selection activeCell="O24" sqref="O24"/>
    </sheetView>
  </sheetViews>
  <sheetFormatPr defaultRowHeight="15" x14ac:dyDescent="0.25"/>
  <cols>
    <col min="3" max="3" width="38.42578125" bestFit="1" customWidth="1"/>
    <col min="4" max="4" width="14" bestFit="1" customWidth="1"/>
    <col min="17" max="17" width="38.42578125" bestFit="1" customWidth="1"/>
    <col min="18" max="18" width="12.7109375" bestFit="1" customWidth="1"/>
    <col min="19" max="19" width="12.28515625" bestFit="1" customWidth="1"/>
    <col min="20" max="20" width="9.5703125" bestFit="1" customWidth="1"/>
  </cols>
  <sheetData>
    <row r="5" spans="3:18" ht="15.75" x14ac:dyDescent="0.25">
      <c r="C5" s="72" t="s">
        <v>119</v>
      </c>
      <c r="D5" s="80">
        <v>17000</v>
      </c>
      <c r="Q5" s="72" t="s">
        <v>15</v>
      </c>
      <c r="R5" s="79">
        <f>'2015-2016 Budget'!AT6</f>
        <v>6958</v>
      </c>
    </row>
    <row r="6" spans="3:18" ht="15.75" x14ac:dyDescent="0.25">
      <c r="C6" s="72" t="s">
        <v>118</v>
      </c>
      <c r="D6" s="80"/>
      <c r="Q6" s="72" t="s">
        <v>114</v>
      </c>
      <c r="R6" s="76">
        <f>'2015-2016 Budget'!AM11+'2015-2016 Budget'!AM12</f>
        <v>3410</v>
      </c>
    </row>
    <row r="7" spans="3:18" ht="15.75" x14ac:dyDescent="0.25">
      <c r="C7" s="72" t="s">
        <v>114</v>
      </c>
      <c r="D7" s="80"/>
      <c r="Q7" s="72" t="s">
        <v>115</v>
      </c>
      <c r="R7" s="79">
        <f>'2015-2016 Budget'!AM29</f>
        <v>2722.5</v>
      </c>
    </row>
    <row r="8" spans="3:18" ht="15.75" x14ac:dyDescent="0.25">
      <c r="C8" s="72" t="s">
        <v>107</v>
      </c>
      <c r="D8" s="80"/>
      <c r="Q8" s="72" t="s">
        <v>116</v>
      </c>
      <c r="R8" s="76">
        <f>'2015-2016 Budget'!AT16</f>
        <v>6812.22</v>
      </c>
    </row>
    <row r="9" spans="3:18" ht="15.75" x14ac:dyDescent="0.25">
      <c r="C9" s="72" t="s">
        <v>115</v>
      </c>
      <c r="D9" s="80"/>
      <c r="Q9" s="72" t="s">
        <v>64</v>
      </c>
      <c r="R9" s="76">
        <f>'2015-2016 Budget'!AM16</f>
        <v>1819.58</v>
      </c>
    </row>
    <row r="10" spans="3:18" ht="15.75" x14ac:dyDescent="0.25">
      <c r="C10" s="72" t="s">
        <v>116</v>
      </c>
      <c r="D10" s="80"/>
      <c r="Q10" s="72" t="s">
        <v>6</v>
      </c>
      <c r="R10" s="76">
        <f>'2015-2016 Budget'!AM7</f>
        <v>856.97</v>
      </c>
    </row>
    <row r="11" spans="3:18" ht="15.75" x14ac:dyDescent="0.25">
      <c r="C11" s="72" t="s">
        <v>108</v>
      </c>
      <c r="D11" s="80">
        <v>2450</v>
      </c>
      <c r="Q11" s="72" t="s">
        <v>117</v>
      </c>
      <c r="R11" s="84">
        <f>'2015-2016 Budget'!AT34</f>
        <v>438.19</v>
      </c>
    </row>
    <row r="12" spans="3:18" ht="15.75" x14ac:dyDescent="0.25">
      <c r="C12" s="72" t="s">
        <v>64</v>
      </c>
      <c r="D12" s="80">
        <v>1000</v>
      </c>
      <c r="Q12" s="72" t="s">
        <v>109</v>
      </c>
      <c r="R12" s="76">
        <f>'2015-2016 Budget'!AT25</f>
        <v>429.47</v>
      </c>
    </row>
    <row r="13" spans="3:18" ht="15.75" x14ac:dyDescent="0.25">
      <c r="C13" s="72" t="s">
        <v>6</v>
      </c>
      <c r="D13" s="80">
        <v>500</v>
      </c>
      <c r="Q13" s="72" t="s">
        <v>108</v>
      </c>
      <c r="R13" s="76">
        <f>'2015-2016 Budget'!AM23</f>
        <v>276.5</v>
      </c>
    </row>
    <row r="14" spans="3:18" ht="15.75" x14ac:dyDescent="0.25">
      <c r="C14" s="72" t="s">
        <v>109</v>
      </c>
      <c r="D14" s="80">
        <v>200</v>
      </c>
      <c r="Q14" s="72" t="s">
        <v>110</v>
      </c>
      <c r="R14" s="77">
        <f>'2015-2016 Budget'!AT35</f>
        <v>200</v>
      </c>
    </row>
    <row r="15" spans="3:18" ht="15.75" x14ac:dyDescent="0.25">
      <c r="C15" s="72" t="s">
        <v>110</v>
      </c>
      <c r="D15" s="81">
        <v>200</v>
      </c>
      <c r="Q15" s="72" t="s">
        <v>13</v>
      </c>
      <c r="R15" s="77">
        <f>'2015-2016 Budget'!AM44+'2015-2016 Budget'!AM45</f>
        <v>80.029999999999973</v>
      </c>
    </row>
    <row r="16" spans="3:18" ht="15.75" x14ac:dyDescent="0.25">
      <c r="C16" s="72" t="s">
        <v>117</v>
      </c>
      <c r="D16" s="81"/>
    </row>
    <row r="17" spans="3:19" ht="15.75" x14ac:dyDescent="0.25">
      <c r="C17" s="73" t="s">
        <v>111</v>
      </c>
      <c r="D17" s="82">
        <f>SUM(D5:D15)</f>
        <v>21350</v>
      </c>
      <c r="Q17" s="73" t="s">
        <v>111</v>
      </c>
      <c r="R17" s="82">
        <f>SUM(R5:R15)</f>
        <v>24003.460000000003</v>
      </c>
      <c r="S17" s="82"/>
    </row>
    <row r="19" spans="3:19" x14ac:dyDescent="0.25">
      <c r="R19" s="11">
        <f>'2015-2016 Budget'!AT45</f>
        <v>27823.430000000004</v>
      </c>
    </row>
    <row r="20" spans="3:19" x14ac:dyDescent="0.25">
      <c r="R20" s="11">
        <f>R19-R17</f>
        <v>3819.9700000000012</v>
      </c>
      <c r="S20" s="11"/>
    </row>
    <row r="33" spans="2:18" ht="15.75" x14ac:dyDescent="0.25">
      <c r="B33" s="60">
        <f t="shared" ref="B33:B68" si="0">+D33/$D$70</f>
        <v>0.23185011709601874</v>
      </c>
      <c r="C33" s="32" t="s">
        <v>33</v>
      </c>
      <c r="D33" s="74">
        <v>4950</v>
      </c>
    </row>
    <row r="34" spans="2:18" ht="15.75" x14ac:dyDescent="0.25">
      <c r="B34" s="60">
        <f t="shared" si="0"/>
        <v>0.17592505854800936</v>
      </c>
      <c r="C34" s="32" t="s">
        <v>27</v>
      </c>
      <c r="D34" s="74">
        <v>3756</v>
      </c>
      <c r="Q34" s="74" t="s">
        <v>33</v>
      </c>
      <c r="R34" s="74">
        <f>-'2015-2016 Budget'!AM13-'2015-2016 Budget'!AT10</f>
        <v>5518.9599999999991</v>
      </c>
    </row>
    <row r="35" spans="2:18" ht="15.75" x14ac:dyDescent="0.25">
      <c r="B35" s="60">
        <f t="shared" si="0"/>
        <v>0.14051522248243559</v>
      </c>
      <c r="C35" s="32" t="s">
        <v>45</v>
      </c>
      <c r="D35" s="74">
        <v>3000</v>
      </c>
      <c r="Q35" s="74" t="s">
        <v>128</v>
      </c>
      <c r="R35" s="85">
        <v>6100</v>
      </c>
    </row>
    <row r="36" spans="2:18" ht="15.75" x14ac:dyDescent="0.25">
      <c r="B36" s="60">
        <f t="shared" si="0"/>
        <v>0.10304449648711944</v>
      </c>
      <c r="C36" s="32" t="s">
        <v>10</v>
      </c>
      <c r="D36" s="74">
        <v>2200</v>
      </c>
      <c r="Q36" s="76" t="s">
        <v>122</v>
      </c>
      <c r="R36" s="86">
        <v>4000</v>
      </c>
    </row>
    <row r="37" spans="2:18" ht="15.75" x14ac:dyDescent="0.25">
      <c r="B37" s="60">
        <f t="shared" si="0"/>
        <v>7.0257611241217793E-2</v>
      </c>
      <c r="C37" s="32" t="s">
        <v>87</v>
      </c>
      <c r="D37" s="74">
        <v>1500</v>
      </c>
      <c r="Q37" s="74" t="s">
        <v>35</v>
      </c>
      <c r="R37" s="74">
        <f>-'2015-2016 Budget'!AT9</f>
        <v>2622</v>
      </c>
    </row>
    <row r="38" spans="2:18" ht="15.75" x14ac:dyDescent="0.25">
      <c r="B38" s="60">
        <f t="shared" si="0"/>
        <v>3.2786885245901641E-2</v>
      </c>
      <c r="C38" s="32" t="s">
        <v>28</v>
      </c>
      <c r="D38" s="74">
        <v>700</v>
      </c>
      <c r="Q38" s="76" t="s">
        <v>120</v>
      </c>
      <c r="R38" s="86">
        <v>1919.07</v>
      </c>
    </row>
    <row r="39" spans="2:18" ht="15.75" x14ac:dyDescent="0.25">
      <c r="B39" s="60">
        <f t="shared" si="0"/>
        <v>3.2786885245901641E-2</v>
      </c>
      <c r="C39" s="32" t="s">
        <v>5</v>
      </c>
      <c r="D39" s="74">
        <v>700</v>
      </c>
      <c r="Q39" s="74" t="s">
        <v>10</v>
      </c>
      <c r="R39" s="74">
        <f>-'2015-2016 Budget'!AM25</f>
        <v>1807.93</v>
      </c>
    </row>
    <row r="40" spans="2:18" ht="15.75" x14ac:dyDescent="0.25">
      <c r="B40" s="60">
        <f t="shared" si="0"/>
        <v>2.9039812646370025E-2</v>
      </c>
      <c r="C40" s="32" t="s">
        <v>17</v>
      </c>
      <c r="D40" s="74">
        <v>620</v>
      </c>
      <c r="Q40" s="74" t="s">
        <v>87</v>
      </c>
      <c r="R40" s="87">
        <f>-'2015-2016 Budget'!AT18</f>
        <v>1371.33</v>
      </c>
    </row>
    <row r="41" spans="2:18" ht="15.75" x14ac:dyDescent="0.25">
      <c r="B41" s="60">
        <f t="shared" si="0"/>
        <v>2.3419203747072601E-2</v>
      </c>
      <c r="C41" s="32" t="s">
        <v>39</v>
      </c>
      <c r="D41" s="74">
        <v>500</v>
      </c>
      <c r="Q41" s="76" t="s">
        <v>121</v>
      </c>
      <c r="R41" s="86">
        <v>849.5</v>
      </c>
    </row>
    <row r="42" spans="2:18" ht="15.75" x14ac:dyDescent="0.25">
      <c r="B42" s="60">
        <f t="shared" si="0"/>
        <v>2.3419203747072601E-2</v>
      </c>
      <c r="C42" s="32" t="s">
        <v>90</v>
      </c>
      <c r="D42" s="74">
        <v>500</v>
      </c>
      <c r="Q42" s="74" t="s">
        <v>28</v>
      </c>
      <c r="R42" s="74">
        <f>-'2015-2016 Budget'!AT7</f>
        <v>667.15</v>
      </c>
    </row>
    <row r="43" spans="2:18" ht="15.75" x14ac:dyDescent="0.25">
      <c r="B43" s="60">
        <f t="shared" si="0"/>
        <v>2.3419203747072601E-2</v>
      </c>
      <c r="C43" s="32" t="s">
        <v>63</v>
      </c>
      <c r="D43" s="74">
        <v>500</v>
      </c>
      <c r="Q43" s="74" t="s">
        <v>17</v>
      </c>
      <c r="R43" s="74">
        <f>-'2015-2016 Budget'!AM36</f>
        <v>620</v>
      </c>
    </row>
    <row r="44" spans="2:18" ht="15.75" x14ac:dyDescent="0.25">
      <c r="B44" s="60">
        <f t="shared" si="0"/>
        <v>1.405152224824356E-2</v>
      </c>
      <c r="C44" s="32" t="s">
        <v>7</v>
      </c>
      <c r="D44" s="74">
        <v>300</v>
      </c>
      <c r="Q44" s="74" t="s">
        <v>63</v>
      </c>
      <c r="R44" s="74">
        <f>-'2015-2016 Budget'!AM20</f>
        <v>562.46</v>
      </c>
    </row>
    <row r="45" spans="2:18" ht="15.75" x14ac:dyDescent="0.25">
      <c r="B45" s="60">
        <f t="shared" si="0"/>
        <v>1.1709601873536301E-2</v>
      </c>
      <c r="C45" s="32" t="s">
        <v>14</v>
      </c>
      <c r="D45" s="74">
        <v>250</v>
      </c>
      <c r="Q45" s="74" t="s">
        <v>29</v>
      </c>
      <c r="R45" s="74">
        <f>-'2015-2016 Budget'!AT8</f>
        <v>542.34</v>
      </c>
    </row>
    <row r="46" spans="2:18" ht="15.75" x14ac:dyDescent="0.25">
      <c r="B46" s="60">
        <f t="shared" si="0"/>
        <v>1.1709601873536301E-2</v>
      </c>
      <c r="C46" s="32" t="s">
        <v>30</v>
      </c>
      <c r="D46" s="74">
        <v>250</v>
      </c>
      <c r="Q46" s="76" t="s">
        <v>126</v>
      </c>
      <c r="R46" s="90">
        <v>500</v>
      </c>
    </row>
    <row r="47" spans="2:18" ht="15.75" x14ac:dyDescent="0.25">
      <c r="B47" s="60">
        <f t="shared" si="0"/>
        <v>9.3676814988290398E-3</v>
      </c>
      <c r="C47" s="32" t="s">
        <v>20</v>
      </c>
      <c r="D47" s="74">
        <v>200</v>
      </c>
      <c r="Q47" s="74" t="s">
        <v>84</v>
      </c>
      <c r="R47" s="74">
        <f>-'2015-2016 Budget'!AM34</f>
        <v>477.59</v>
      </c>
    </row>
    <row r="48" spans="2:18" ht="15.75" x14ac:dyDescent="0.25">
      <c r="B48" s="60">
        <f t="shared" si="0"/>
        <v>9.3676814988290398E-3</v>
      </c>
      <c r="C48" s="32" t="s">
        <v>48</v>
      </c>
      <c r="D48" s="74">
        <v>200</v>
      </c>
      <c r="Q48" s="74" t="s">
        <v>39</v>
      </c>
      <c r="R48" s="74">
        <f>-'2015-2016 Budget'!AM8</f>
        <v>435.08</v>
      </c>
    </row>
    <row r="49" spans="2:18" ht="15.75" x14ac:dyDescent="0.25">
      <c r="B49" s="60">
        <f t="shared" si="0"/>
        <v>7.4941451990632318E-3</v>
      </c>
      <c r="C49" s="32" t="s">
        <v>37</v>
      </c>
      <c r="D49" s="74">
        <v>160</v>
      </c>
      <c r="Q49" s="74" t="s">
        <v>131</v>
      </c>
      <c r="R49" s="74">
        <v>378.29</v>
      </c>
    </row>
    <row r="50" spans="2:18" ht="15.75" x14ac:dyDescent="0.25">
      <c r="B50" s="60">
        <f t="shared" si="0"/>
        <v>7.0257611241217799E-3</v>
      </c>
      <c r="C50" s="32" t="s">
        <v>26</v>
      </c>
      <c r="D50" s="74">
        <v>150</v>
      </c>
      <c r="Q50" s="74" t="s">
        <v>65</v>
      </c>
      <c r="R50" s="74">
        <f>-'2015-2016 Budget'!AT11</f>
        <v>319.72000000000003</v>
      </c>
    </row>
    <row r="51" spans="2:18" ht="15.75" x14ac:dyDescent="0.25">
      <c r="B51" s="60">
        <f t="shared" si="0"/>
        <v>7.0257611241217799E-3</v>
      </c>
      <c r="C51" s="32" t="s">
        <v>22</v>
      </c>
      <c r="D51" s="74">
        <v>150</v>
      </c>
      <c r="Q51" s="74" t="s">
        <v>14</v>
      </c>
      <c r="R51" s="74">
        <f>-'2015-2016 Budget'!AM18</f>
        <v>250.38</v>
      </c>
    </row>
    <row r="52" spans="2:18" ht="15.75" x14ac:dyDescent="0.25">
      <c r="B52" s="60">
        <f t="shared" si="0"/>
        <v>6.0421545667447311E-3</v>
      </c>
      <c r="C52" s="32" t="s">
        <v>70</v>
      </c>
      <c r="D52" s="74">
        <v>129</v>
      </c>
      <c r="Q52" s="74" t="s">
        <v>30</v>
      </c>
      <c r="R52" s="74">
        <f>-'2015-2016 Budget'!AT29</f>
        <v>246.96</v>
      </c>
    </row>
    <row r="53" spans="2:18" ht="15.75" x14ac:dyDescent="0.25">
      <c r="B53" s="60">
        <f t="shared" si="0"/>
        <v>4.6838407494145199E-3</v>
      </c>
      <c r="C53" s="32" t="s">
        <v>89</v>
      </c>
      <c r="D53" s="74">
        <v>100</v>
      </c>
      <c r="Q53" s="76" t="s">
        <v>123</v>
      </c>
      <c r="R53" s="86">
        <v>243.96</v>
      </c>
    </row>
    <row r="54" spans="2:18" ht="15.75" x14ac:dyDescent="0.25">
      <c r="B54" s="60">
        <f t="shared" si="0"/>
        <v>4.6838407494145199E-3</v>
      </c>
      <c r="C54" s="32" t="s">
        <v>112</v>
      </c>
      <c r="D54" s="74">
        <v>100</v>
      </c>
      <c r="Q54" s="74" t="s">
        <v>7</v>
      </c>
      <c r="R54" s="74">
        <f>-'2015-2016 Budget'!AT19</f>
        <v>238.5</v>
      </c>
    </row>
    <row r="55" spans="2:18" ht="15.75" x14ac:dyDescent="0.25">
      <c r="B55" s="60">
        <f t="shared" si="0"/>
        <v>4.6838407494145199E-3</v>
      </c>
      <c r="C55" s="32" t="s">
        <v>12</v>
      </c>
      <c r="D55" s="74">
        <v>100</v>
      </c>
      <c r="Q55" s="76" t="s">
        <v>124</v>
      </c>
      <c r="R55" s="86">
        <v>216.98</v>
      </c>
    </row>
    <row r="56" spans="2:18" ht="15.75" x14ac:dyDescent="0.25">
      <c r="B56" s="60">
        <f t="shared" si="0"/>
        <v>4.6838407494145199E-3</v>
      </c>
      <c r="C56" s="32" t="s">
        <v>23</v>
      </c>
      <c r="D56" s="74">
        <v>100</v>
      </c>
      <c r="Q56" s="76" t="s">
        <v>132</v>
      </c>
      <c r="R56" s="74">
        <v>201.24</v>
      </c>
    </row>
    <row r="57" spans="2:18" ht="15.75" x14ac:dyDescent="0.25">
      <c r="B57" s="60">
        <f t="shared" si="0"/>
        <v>4.6838407494145199E-3</v>
      </c>
      <c r="C57" s="32" t="s">
        <v>24</v>
      </c>
      <c r="D57" s="74">
        <v>100</v>
      </c>
      <c r="Q57" s="74" t="s">
        <v>48</v>
      </c>
      <c r="R57" s="74">
        <f>-'2015-2016 Budget'!AT27</f>
        <v>194.2</v>
      </c>
    </row>
    <row r="58" spans="2:18" ht="15.75" x14ac:dyDescent="0.25">
      <c r="B58" s="60">
        <f t="shared" si="0"/>
        <v>2.8103044496487119E-3</v>
      </c>
      <c r="C58" s="32" t="s">
        <v>64</v>
      </c>
      <c r="D58" s="74">
        <v>60</v>
      </c>
      <c r="Q58" s="74" t="s">
        <v>20</v>
      </c>
      <c r="R58" s="74">
        <f>-'2015-2016 Budget'!AM37</f>
        <v>181.36</v>
      </c>
    </row>
    <row r="59" spans="2:18" ht="15.75" x14ac:dyDescent="0.25">
      <c r="B59" s="60">
        <f t="shared" si="0"/>
        <v>2.34192037470726E-3</v>
      </c>
      <c r="C59" s="32" t="s">
        <v>4</v>
      </c>
      <c r="D59" s="74">
        <v>50</v>
      </c>
      <c r="Q59" s="76" t="s">
        <v>125</v>
      </c>
      <c r="R59" s="86">
        <v>179.99</v>
      </c>
    </row>
    <row r="60" spans="2:18" ht="15.75" x14ac:dyDescent="0.25">
      <c r="B60" s="60">
        <f t="shared" si="0"/>
        <v>1.17096018735363E-3</v>
      </c>
      <c r="C60" s="32" t="s">
        <v>67</v>
      </c>
      <c r="D60" s="74">
        <v>25</v>
      </c>
      <c r="Q60" s="74" t="s">
        <v>22</v>
      </c>
      <c r="R60" s="74">
        <f>-'2015-2016 Budget'!AT21</f>
        <v>177.17</v>
      </c>
    </row>
    <row r="61" spans="2:18" ht="15.75" x14ac:dyDescent="0.25">
      <c r="B61" s="60">
        <f t="shared" si="0"/>
        <v>0</v>
      </c>
      <c r="C61" s="32" t="s">
        <v>65</v>
      </c>
      <c r="D61" s="74"/>
      <c r="Q61" s="74" t="s">
        <v>26</v>
      </c>
      <c r="R61" s="74">
        <f>-'2015-2016 Budget'!AM26</f>
        <v>148.78</v>
      </c>
    </row>
    <row r="62" spans="2:18" ht="15.75" x14ac:dyDescent="0.25">
      <c r="B62" s="60">
        <f t="shared" si="0"/>
        <v>0</v>
      </c>
      <c r="C62" s="32" t="s">
        <v>18</v>
      </c>
      <c r="D62" s="74"/>
      <c r="Q62" s="74" t="s">
        <v>70</v>
      </c>
      <c r="R62" s="74">
        <f>-'2015-2016 Budget'!AM19</f>
        <v>129</v>
      </c>
    </row>
    <row r="63" spans="2:18" ht="15.75" x14ac:dyDescent="0.25">
      <c r="B63" s="60">
        <f t="shared" si="0"/>
        <v>0</v>
      </c>
      <c r="C63" s="32" t="s">
        <v>9</v>
      </c>
      <c r="D63" s="74"/>
      <c r="Q63" s="74" t="s">
        <v>37</v>
      </c>
      <c r="R63" s="74">
        <f>-'2015-2016 Budget'!AT12</f>
        <v>120</v>
      </c>
    </row>
    <row r="64" spans="2:18" ht="15.75" x14ac:dyDescent="0.25">
      <c r="B64" s="60">
        <f t="shared" si="0"/>
        <v>0</v>
      </c>
      <c r="C64" s="32" t="s">
        <v>16</v>
      </c>
      <c r="D64" s="74"/>
      <c r="Q64" s="74" t="s">
        <v>127</v>
      </c>
      <c r="R64" s="78">
        <v>100</v>
      </c>
    </row>
    <row r="65" spans="2:21" ht="15.75" x14ac:dyDescent="0.25">
      <c r="B65" s="60">
        <f t="shared" si="0"/>
        <v>0</v>
      </c>
      <c r="C65" s="32" t="s">
        <v>25</v>
      </c>
      <c r="D65" s="74"/>
      <c r="Q65" s="74" t="s">
        <v>12</v>
      </c>
      <c r="R65" s="74">
        <f>-'2015-2016 Budget'!AT13</f>
        <v>100</v>
      </c>
    </row>
    <row r="66" spans="2:21" ht="15.75" x14ac:dyDescent="0.25">
      <c r="B66" s="60">
        <f t="shared" si="0"/>
        <v>0</v>
      </c>
      <c r="C66" s="32" t="s">
        <v>13</v>
      </c>
      <c r="D66" s="74"/>
      <c r="Q66" s="74" t="s">
        <v>24</v>
      </c>
      <c r="R66" s="74">
        <f>-'2015-2016 Budget'!AM30</f>
        <v>65.09</v>
      </c>
    </row>
    <row r="67" spans="2:21" ht="15.75" x14ac:dyDescent="0.25">
      <c r="B67" s="60">
        <f t="shared" si="0"/>
        <v>0</v>
      </c>
      <c r="C67" s="32" t="s">
        <v>29</v>
      </c>
      <c r="D67" s="74"/>
      <c r="Q67" s="74" t="s">
        <v>23</v>
      </c>
      <c r="R67" s="74">
        <f>-'2015-2016 Budget'!AT28</f>
        <v>61.22</v>
      </c>
      <c r="T67" s="89"/>
      <c r="U67" s="88"/>
    </row>
    <row r="68" spans="2:21" ht="15.75" x14ac:dyDescent="0.25">
      <c r="B68" s="60">
        <f t="shared" si="0"/>
        <v>0</v>
      </c>
      <c r="C68" s="32" t="s">
        <v>85</v>
      </c>
      <c r="D68" s="74"/>
      <c r="Q68" s="74" t="s">
        <v>89</v>
      </c>
      <c r="R68" s="74">
        <f>-'2015-2016 Budget'!AT17</f>
        <v>55</v>
      </c>
      <c r="T68" s="11"/>
    </row>
    <row r="69" spans="2:21" ht="15.75" x14ac:dyDescent="0.25">
      <c r="Q69" s="74" t="s">
        <v>16</v>
      </c>
      <c r="R69" s="78">
        <f>36.5+59.92</f>
        <v>96.42</v>
      </c>
    </row>
    <row r="70" spans="2:21" ht="15.75" x14ac:dyDescent="0.25">
      <c r="C70" s="73" t="s">
        <v>113</v>
      </c>
      <c r="D70" s="82">
        <f>SUM(D33:D68)</f>
        <v>21350</v>
      </c>
      <c r="Q70" s="74" t="s">
        <v>64</v>
      </c>
      <c r="R70" s="74">
        <f>-'2015-2016 Budget'!AM17</f>
        <v>54.64</v>
      </c>
    </row>
    <row r="71" spans="2:21" ht="15.75" x14ac:dyDescent="0.25">
      <c r="Q71" s="74" t="s">
        <v>112</v>
      </c>
      <c r="R71" s="74">
        <f>-'2015-2016 Budget'!AM24</f>
        <v>33.92</v>
      </c>
    </row>
    <row r="72" spans="2:21" ht="15.75" x14ac:dyDescent="0.25">
      <c r="D72" s="11">
        <f>+D17-D70</f>
        <v>0</v>
      </c>
      <c r="Q72" s="74" t="s">
        <v>67</v>
      </c>
      <c r="R72" s="74">
        <f>-'2015-2016 Budget'!AT39</f>
        <v>24.65</v>
      </c>
    </row>
    <row r="73" spans="2:21" ht="15.75" x14ac:dyDescent="0.25">
      <c r="Q73" s="74"/>
      <c r="R73" s="74"/>
    </row>
    <row r="74" spans="2:21" ht="15.75" x14ac:dyDescent="0.25">
      <c r="Q74" s="74"/>
      <c r="R74" s="74"/>
    </row>
    <row r="75" spans="2:21" ht="15.75" x14ac:dyDescent="0.25">
      <c r="Q75" s="74"/>
      <c r="R75" s="74"/>
    </row>
    <row r="76" spans="2:21" ht="15.75" x14ac:dyDescent="0.25">
      <c r="Q76" s="74"/>
      <c r="R76" s="74"/>
    </row>
    <row r="77" spans="2:21" ht="15.75" x14ac:dyDescent="0.25">
      <c r="Q77" s="74"/>
      <c r="R77" s="74"/>
    </row>
    <row r="78" spans="2:21" ht="15.75" x14ac:dyDescent="0.25">
      <c r="Q78" s="75" t="s">
        <v>113</v>
      </c>
      <c r="R78" s="83">
        <f>SUM(R34:R77)</f>
        <v>31810.880000000005</v>
      </c>
    </row>
    <row r="79" spans="2:21" x14ac:dyDescent="0.25">
      <c r="S79" s="11"/>
    </row>
    <row r="80" spans="2:21" x14ac:dyDescent="0.25">
      <c r="R80" s="11">
        <f>+R17-R78</f>
        <v>-7807.4200000000019</v>
      </c>
      <c r="S80" s="11"/>
    </row>
  </sheetData>
  <sortState ref="Q34:R77">
    <sortCondition descending="1" ref="R26:R6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zoomScale="70" zoomScaleNormal="90" zoomScaleSheetLayoutView="70" workbookViewId="0">
      <selection activeCell="AF17" sqref="AF17"/>
    </sheetView>
  </sheetViews>
  <sheetFormatPr defaultRowHeight="15" x14ac:dyDescent="0.25"/>
  <cols>
    <col min="1" max="1" width="52.5703125" bestFit="1" customWidth="1"/>
    <col min="2" max="2" width="11.5703125" hidden="1" customWidth="1"/>
    <col min="3" max="3" width="16.85546875" hidden="1" customWidth="1"/>
    <col min="4" max="4" width="17" hidden="1" customWidth="1"/>
    <col min="5" max="5" width="15.5703125" hidden="1" customWidth="1"/>
    <col min="6" max="6" width="16.5703125" hidden="1" customWidth="1"/>
    <col min="7" max="7" width="14.140625" hidden="1" customWidth="1"/>
    <col min="8" max="8" width="13.42578125" hidden="1" customWidth="1"/>
    <col min="9" max="9" width="19" hidden="1" customWidth="1"/>
    <col min="10" max="10" width="14.85546875" hidden="1" customWidth="1"/>
    <col min="11" max="11" width="16.85546875" hidden="1" customWidth="1"/>
    <col min="12" max="12" width="19" hidden="1" customWidth="1"/>
    <col min="13" max="13" width="9.7109375" hidden="1" customWidth="1"/>
    <col min="14" max="14" width="18.42578125" bestFit="1" customWidth="1"/>
    <col min="15" max="15" width="21.42578125" hidden="1" customWidth="1"/>
    <col min="16" max="17" width="19.42578125" bestFit="1" customWidth="1"/>
    <col min="18" max="18" width="4.85546875" style="34" customWidth="1"/>
    <col min="19" max="19" width="33.7109375" bestFit="1" customWidth="1"/>
    <col min="20" max="21" width="12.28515625" hidden="1" customWidth="1"/>
    <col min="22" max="22" width="14.85546875" hidden="1" customWidth="1"/>
    <col min="23" max="23" width="13.7109375" hidden="1" customWidth="1"/>
    <col min="24" max="24" width="14.42578125" hidden="1" customWidth="1"/>
    <col min="25" max="25" width="14.140625" hidden="1" customWidth="1"/>
    <col min="26" max="26" width="12.42578125" hidden="1" customWidth="1"/>
    <col min="27" max="27" width="14.42578125" hidden="1" customWidth="1"/>
    <col min="28" max="28" width="26.28515625" hidden="1" customWidth="1"/>
    <col min="29" max="29" width="14.42578125" hidden="1" customWidth="1"/>
    <col min="30" max="30" width="14" hidden="1" customWidth="1"/>
    <col min="31" max="31" width="8.42578125" hidden="1" customWidth="1"/>
    <col min="32" max="32" width="19" bestFit="1" customWidth="1"/>
    <col min="33" max="33" width="22.28515625" hidden="1" customWidth="1"/>
    <col min="34" max="34" width="19.42578125" bestFit="1" customWidth="1"/>
    <col min="35" max="35" width="20.42578125" bestFit="1" customWidth="1"/>
    <col min="48" max="48" width="37.7109375" bestFit="1" customWidth="1"/>
    <col min="49" max="49" width="17" bestFit="1" customWidth="1"/>
    <col min="50" max="51" width="18.28515625" bestFit="1" customWidth="1"/>
  </cols>
  <sheetData>
    <row r="1" spans="1:35" ht="45" customHeight="1" x14ac:dyDescent="0.7">
      <c r="A1" s="10" t="s">
        <v>106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35" ht="15.75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 t="s">
        <v>42</v>
      </c>
      <c r="O3" s="50"/>
      <c r="P3" s="1"/>
      <c r="Q3" s="70"/>
      <c r="R3" s="38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 t="s">
        <v>0</v>
      </c>
      <c r="AG3" s="2"/>
      <c r="AH3" s="2"/>
      <c r="AI3" s="3"/>
    </row>
    <row r="4" spans="1:35" ht="15.75" x14ac:dyDescent="0.25">
      <c r="A4" s="4" t="s">
        <v>1</v>
      </c>
      <c r="B4" s="4" t="s">
        <v>62</v>
      </c>
      <c r="C4" s="28" t="s">
        <v>51</v>
      </c>
      <c r="D4" s="28" t="s">
        <v>52</v>
      </c>
      <c r="E4" s="28" t="s">
        <v>53</v>
      </c>
      <c r="F4" s="28" t="s">
        <v>54</v>
      </c>
      <c r="G4" s="28" t="s">
        <v>55</v>
      </c>
      <c r="H4" s="28" t="s">
        <v>56</v>
      </c>
      <c r="I4" s="28" t="s">
        <v>57</v>
      </c>
      <c r="J4" s="28" t="s">
        <v>58</v>
      </c>
      <c r="K4" s="28" t="s">
        <v>59</v>
      </c>
      <c r="L4" s="28" t="s">
        <v>60</v>
      </c>
      <c r="M4" s="28" t="s">
        <v>61</v>
      </c>
      <c r="N4" s="70" t="s">
        <v>49</v>
      </c>
      <c r="O4" s="70" t="s">
        <v>79</v>
      </c>
      <c r="P4" s="12" t="s">
        <v>2</v>
      </c>
      <c r="Q4" s="70" t="s">
        <v>3</v>
      </c>
      <c r="R4" s="38"/>
      <c r="S4" s="70" t="s">
        <v>1</v>
      </c>
      <c r="T4" s="70" t="s">
        <v>62</v>
      </c>
      <c r="U4" s="4" t="s">
        <v>51</v>
      </c>
      <c r="V4" s="4" t="s">
        <v>52</v>
      </c>
      <c r="W4" s="4" t="s">
        <v>53</v>
      </c>
      <c r="X4" s="4" t="s">
        <v>54</v>
      </c>
      <c r="Y4" s="4" t="s">
        <v>55</v>
      </c>
      <c r="Z4" s="4" t="s">
        <v>56</v>
      </c>
      <c r="AA4" s="4" t="s">
        <v>57</v>
      </c>
      <c r="AB4" s="4" t="s">
        <v>58</v>
      </c>
      <c r="AC4" s="4" t="s">
        <v>59</v>
      </c>
      <c r="AD4" s="4" t="s">
        <v>60</v>
      </c>
      <c r="AE4" s="4" t="s">
        <v>61</v>
      </c>
      <c r="AF4" s="70" t="s">
        <v>50</v>
      </c>
      <c r="AG4" s="70" t="s">
        <v>79</v>
      </c>
      <c r="AH4" s="12" t="s">
        <v>2</v>
      </c>
      <c r="AI4" s="70" t="s">
        <v>3</v>
      </c>
    </row>
    <row r="5" spans="1:35" ht="15.75" x14ac:dyDescent="0.25">
      <c r="A5" s="8" t="s">
        <v>68</v>
      </c>
      <c r="B5" s="52"/>
      <c r="C5" s="52"/>
      <c r="D5" s="52"/>
      <c r="E5" s="52"/>
      <c r="F5" s="29"/>
      <c r="G5" s="29"/>
      <c r="H5" s="29"/>
      <c r="I5" s="52"/>
      <c r="J5" s="29"/>
      <c r="K5" s="29"/>
      <c r="L5" s="29"/>
      <c r="M5" s="29"/>
      <c r="N5" s="51">
        <f t="shared" ref="N5:N39" si="0">SUM(B5:M5)</f>
        <v>0</v>
      </c>
      <c r="O5" s="30">
        <v>-200</v>
      </c>
      <c r="P5" s="17"/>
      <c r="Q5" s="15">
        <f t="shared" ref="Q5:Q39" si="1">P5-N5</f>
        <v>0</v>
      </c>
      <c r="R5" s="39"/>
      <c r="S5" s="3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5"/>
      <c r="AG5" s="5"/>
      <c r="AH5" s="13"/>
      <c r="AI5" s="6"/>
    </row>
    <row r="6" spans="1:35" ht="15.75" x14ac:dyDescent="0.25">
      <c r="A6" s="8" t="s">
        <v>4</v>
      </c>
      <c r="B6" s="52"/>
      <c r="C6" s="52"/>
      <c r="D6" s="52"/>
      <c r="E6" s="52"/>
      <c r="F6" s="29"/>
      <c r="G6" s="29"/>
      <c r="H6" s="29"/>
      <c r="I6" s="52"/>
      <c r="J6" s="29"/>
      <c r="K6" s="29"/>
      <c r="L6" s="29"/>
      <c r="M6" s="29"/>
      <c r="N6" s="51">
        <f t="shared" si="0"/>
        <v>0</v>
      </c>
      <c r="O6" s="29" t="s">
        <v>80</v>
      </c>
      <c r="P6" s="18">
        <v>50</v>
      </c>
      <c r="Q6" s="15">
        <f t="shared" si="1"/>
        <v>50</v>
      </c>
      <c r="R6" s="39"/>
      <c r="S6" s="8" t="s">
        <v>6</v>
      </c>
      <c r="T6" s="52"/>
      <c r="U6" s="52"/>
      <c r="V6" s="52"/>
      <c r="W6" s="52"/>
      <c r="X6" s="15"/>
      <c r="Y6" s="15"/>
      <c r="Z6" s="15"/>
      <c r="AA6" s="5"/>
      <c r="AB6" s="15"/>
      <c r="AC6" s="15"/>
      <c r="AD6" s="15"/>
      <c r="AE6" s="15"/>
      <c r="AF6" s="52">
        <f t="shared" ref="AF6:AF14" si="2">SUM(T6:AE6)</f>
        <v>0</v>
      </c>
      <c r="AG6" s="30">
        <v>-500</v>
      </c>
      <c r="AH6" s="13">
        <v>500</v>
      </c>
      <c r="AI6" s="6">
        <f t="shared" ref="AI6:AI17" si="3">AF6-AH6</f>
        <v>-500</v>
      </c>
    </row>
    <row r="7" spans="1:35" ht="15.75" x14ac:dyDescent="0.25">
      <c r="A7" s="8" t="s">
        <v>89</v>
      </c>
      <c r="B7" s="52"/>
      <c r="C7" s="52"/>
      <c r="D7" s="52"/>
      <c r="E7" s="52"/>
      <c r="F7" s="29"/>
      <c r="G7" s="29"/>
      <c r="H7" s="29"/>
      <c r="I7" s="52"/>
      <c r="J7" s="29"/>
      <c r="K7" s="29"/>
      <c r="L7" s="29"/>
      <c r="M7" s="29"/>
      <c r="N7" s="51">
        <f t="shared" si="0"/>
        <v>0</v>
      </c>
      <c r="O7" s="29" t="s">
        <v>80</v>
      </c>
      <c r="P7" s="18">
        <v>100</v>
      </c>
      <c r="Q7" s="15">
        <f t="shared" si="1"/>
        <v>100</v>
      </c>
      <c r="R7" s="39"/>
      <c r="S7" s="8" t="s">
        <v>64</v>
      </c>
      <c r="T7" s="52"/>
      <c r="U7" s="52"/>
      <c r="V7" s="52"/>
      <c r="W7" s="52"/>
      <c r="X7" s="15"/>
      <c r="Y7" s="15"/>
      <c r="Z7" s="15"/>
      <c r="AA7" s="5"/>
      <c r="AB7" s="15"/>
      <c r="AC7" s="15"/>
      <c r="AD7" s="15"/>
      <c r="AE7" s="15"/>
      <c r="AF7" s="52">
        <f t="shared" si="2"/>
        <v>0</v>
      </c>
      <c r="AG7" s="5" t="s">
        <v>80</v>
      </c>
      <c r="AH7" s="13">
        <v>1000</v>
      </c>
      <c r="AI7" s="6">
        <f t="shared" si="3"/>
        <v>-1000</v>
      </c>
    </row>
    <row r="8" spans="1:35" ht="15.75" x14ac:dyDescent="0.25">
      <c r="A8" s="8" t="s">
        <v>87</v>
      </c>
      <c r="B8" s="52"/>
      <c r="C8" s="52"/>
      <c r="D8" s="52"/>
      <c r="E8" s="52"/>
      <c r="F8" s="29"/>
      <c r="G8" s="29"/>
      <c r="H8" s="29"/>
      <c r="I8" s="52"/>
      <c r="J8" s="29"/>
      <c r="K8" s="29"/>
      <c r="L8" s="29"/>
      <c r="M8" s="29"/>
      <c r="N8" s="51">
        <f t="shared" si="0"/>
        <v>0</v>
      </c>
      <c r="O8" s="30">
        <v>1500</v>
      </c>
      <c r="P8" s="18">
        <v>1500</v>
      </c>
      <c r="Q8" s="15">
        <f t="shared" si="1"/>
        <v>1500</v>
      </c>
      <c r="R8" s="39"/>
      <c r="S8" s="8" t="s">
        <v>8</v>
      </c>
      <c r="T8" s="52"/>
      <c r="U8" s="52"/>
      <c r="V8" s="52"/>
      <c r="W8" s="52"/>
      <c r="X8" s="15"/>
      <c r="Y8" s="15"/>
      <c r="Z8" s="15"/>
      <c r="AA8" s="5"/>
      <c r="AB8" s="15"/>
      <c r="AC8" s="15"/>
      <c r="AD8" s="15"/>
      <c r="AE8" s="15"/>
      <c r="AF8" s="52">
        <f t="shared" si="2"/>
        <v>0</v>
      </c>
      <c r="AG8" s="5" t="s">
        <v>80</v>
      </c>
      <c r="AH8" s="13">
        <v>2450</v>
      </c>
      <c r="AI8" s="6">
        <f t="shared" si="3"/>
        <v>-2450</v>
      </c>
    </row>
    <row r="9" spans="1:35" ht="15.75" x14ac:dyDescent="0.25">
      <c r="A9" s="8" t="s">
        <v>67</v>
      </c>
      <c r="B9" s="52"/>
      <c r="C9" s="52"/>
      <c r="D9" s="52"/>
      <c r="E9" s="52"/>
      <c r="F9" s="29"/>
      <c r="G9" s="29"/>
      <c r="H9" s="29"/>
      <c r="I9" s="52"/>
      <c r="J9" s="29"/>
      <c r="K9" s="29"/>
      <c r="L9" s="29"/>
      <c r="M9" s="29"/>
      <c r="N9" s="51">
        <f t="shared" si="0"/>
        <v>0</v>
      </c>
      <c r="O9" s="29" t="s">
        <v>80</v>
      </c>
      <c r="P9" s="18">
        <v>25</v>
      </c>
      <c r="Q9" s="15">
        <f t="shared" si="1"/>
        <v>25</v>
      </c>
      <c r="R9" s="39"/>
      <c r="S9" s="42" t="s">
        <v>16</v>
      </c>
      <c r="T9" s="52"/>
      <c r="U9" s="52"/>
      <c r="V9" s="52"/>
      <c r="W9" s="52"/>
      <c r="X9" s="15"/>
      <c r="Y9" s="15"/>
      <c r="Z9" s="15"/>
      <c r="AA9" s="5"/>
      <c r="AB9" s="15"/>
      <c r="AC9" s="15"/>
      <c r="AD9" s="15"/>
      <c r="AE9" s="15"/>
      <c r="AF9" s="52">
        <f t="shared" si="2"/>
        <v>0</v>
      </c>
      <c r="AG9" s="5" t="s">
        <v>80</v>
      </c>
      <c r="AH9" s="13">
        <v>0</v>
      </c>
      <c r="AI9" s="6">
        <f t="shared" si="3"/>
        <v>0</v>
      </c>
    </row>
    <row r="10" spans="1:35" ht="15.75" x14ac:dyDescent="0.25">
      <c r="A10" s="8" t="s">
        <v>130</v>
      </c>
      <c r="B10" s="52"/>
      <c r="C10" s="52"/>
      <c r="D10" s="52"/>
      <c r="E10" s="52"/>
      <c r="F10" s="29"/>
      <c r="G10" s="29"/>
      <c r="H10" s="29"/>
      <c r="I10" s="52"/>
      <c r="J10" s="29"/>
      <c r="K10" s="29"/>
      <c r="L10" s="29"/>
      <c r="M10" s="29"/>
      <c r="N10" s="51">
        <f t="shared" si="0"/>
        <v>0</v>
      </c>
      <c r="O10" s="29" t="s">
        <v>80</v>
      </c>
      <c r="P10" s="18">
        <v>100</v>
      </c>
      <c r="Q10" s="15">
        <f t="shared" si="1"/>
        <v>100</v>
      </c>
      <c r="R10" s="39"/>
      <c r="S10" s="8" t="s">
        <v>38</v>
      </c>
      <c r="T10" s="52"/>
      <c r="U10" s="52"/>
      <c r="V10" s="52"/>
      <c r="W10" s="52"/>
      <c r="X10" s="15"/>
      <c r="Y10" s="15"/>
      <c r="Z10" s="15"/>
      <c r="AA10" s="5"/>
      <c r="AB10" s="15"/>
      <c r="AC10" s="15"/>
      <c r="AD10" s="15"/>
      <c r="AE10" s="15"/>
      <c r="AF10" s="52">
        <f t="shared" si="2"/>
        <v>0</v>
      </c>
      <c r="AG10" s="5" t="s">
        <v>80</v>
      </c>
      <c r="AH10" s="13"/>
      <c r="AI10" s="6">
        <f t="shared" si="3"/>
        <v>0</v>
      </c>
    </row>
    <row r="11" spans="1:35" ht="15.75" x14ac:dyDescent="0.25">
      <c r="A11" s="8" t="s">
        <v>37</v>
      </c>
      <c r="B11" s="52"/>
      <c r="C11" s="52"/>
      <c r="D11" s="52"/>
      <c r="E11" s="52"/>
      <c r="F11" s="29"/>
      <c r="G11" s="29"/>
      <c r="H11" s="29"/>
      <c r="I11" s="52"/>
      <c r="J11" s="29"/>
      <c r="K11" s="29"/>
      <c r="L11" s="29"/>
      <c r="M11" s="29"/>
      <c r="N11" s="51">
        <f t="shared" si="0"/>
        <v>0</v>
      </c>
      <c r="O11" s="29" t="s">
        <v>80</v>
      </c>
      <c r="P11" s="18">
        <v>160</v>
      </c>
      <c r="Q11" s="15">
        <f t="shared" si="1"/>
        <v>160</v>
      </c>
      <c r="R11" s="39"/>
      <c r="S11" s="8" t="s">
        <v>11</v>
      </c>
      <c r="T11" s="52"/>
      <c r="U11" s="52"/>
      <c r="V11" s="52"/>
      <c r="W11" s="52"/>
      <c r="X11" s="15"/>
      <c r="Y11" s="15"/>
      <c r="Z11" s="15"/>
      <c r="AA11" s="5"/>
      <c r="AB11" s="15"/>
      <c r="AC11" s="15"/>
      <c r="AD11" s="15"/>
      <c r="AE11" s="15"/>
      <c r="AF11" s="52">
        <f t="shared" si="2"/>
        <v>0</v>
      </c>
      <c r="AG11" s="30">
        <v>-500</v>
      </c>
      <c r="AH11" s="13">
        <v>0</v>
      </c>
      <c r="AI11" s="6">
        <f t="shared" si="3"/>
        <v>0</v>
      </c>
    </row>
    <row r="12" spans="1:35" ht="15.75" x14ac:dyDescent="0.25">
      <c r="A12" s="8" t="s">
        <v>5</v>
      </c>
      <c r="B12" s="52"/>
      <c r="C12" s="52"/>
      <c r="D12" s="52"/>
      <c r="E12" s="52"/>
      <c r="F12" s="29"/>
      <c r="G12" s="29"/>
      <c r="H12" s="29"/>
      <c r="I12" s="52"/>
      <c r="J12" s="29"/>
      <c r="K12" s="29"/>
      <c r="L12" s="29"/>
      <c r="M12" s="29"/>
      <c r="N12" s="51">
        <f t="shared" si="0"/>
        <v>0</v>
      </c>
      <c r="O12" s="29" t="s">
        <v>80</v>
      </c>
      <c r="P12" s="18">
        <v>700</v>
      </c>
      <c r="Q12" s="15">
        <f t="shared" si="1"/>
        <v>700</v>
      </c>
      <c r="R12" s="39"/>
      <c r="S12" s="8" t="s">
        <v>13</v>
      </c>
      <c r="T12" s="52"/>
      <c r="U12" s="52"/>
      <c r="V12" s="52"/>
      <c r="W12" s="52"/>
      <c r="X12" s="15"/>
      <c r="Y12" s="15"/>
      <c r="Z12" s="15"/>
      <c r="AA12" s="5"/>
      <c r="AB12" s="15"/>
      <c r="AC12" s="15"/>
      <c r="AD12" s="15"/>
      <c r="AE12" s="15"/>
      <c r="AF12" s="52">
        <f t="shared" si="2"/>
        <v>0</v>
      </c>
      <c r="AG12" s="5" t="s">
        <v>80</v>
      </c>
      <c r="AH12" s="13">
        <v>0</v>
      </c>
      <c r="AI12" s="6">
        <f t="shared" si="3"/>
        <v>0</v>
      </c>
    </row>
    <row r="13" spans="1:35" ht="15.75" x14ac:dyDescent="0.25">
      <c r="A13" s="8" t="s">
        <v>7</v>
      </c>
      <c r="B13" s="52"/>
      <c r="C13" s="52"/>
      <c r="D13" s="52"/>
      <c r="E13" s="52"/>
      <c r="F13" s="29"/>
      <c r="G13" s="29"/>
      <c r="H13" s="29"/>
      <c r="I13" s="52"/>
      <c r="J13" s="29"/>
      <c r="K13" s="29"/>
      <c r="L13" s="29"/>
      <c r="M13" s="29"/>
      <c r="N13" s="51">
        <f t="shared" si="0"/>
        <v>0</v>
      </c>
      <c r="O13" s="29" t="s">
        <v>80</v>
      </c>
      <c r="P13" s="18">
        <v>300</v>
      </c>
      <c r="Q13" s="15">
        <f t="shared" si="1"/>
        <v>300</v>
      </c>
      <c r="R13" s="39"/>
      <c r="S13" s="8" t="s">
        <v>15</v>
      </c>
      <c r="T13" s="52"/>
      <c r="U13" s="52"/>
      <c r="V13" s="52"/>
      <c r="W13" s="52"/>
      <c r="X13" s="15"/>
      <c r="Y13" s="15"/>
      <c r="Z13" s="15"/>
      <c r="AA13" s="5"/>
      <c r="AB13" s="15"/>
      <c r="AC13" s="15"/>
      <c r="AD13" s="15"/>
      <c r="AE13" s="15"/>
      <c r="AF13" s="52">
        <f t="shared" si="2"/>
        <v>0</v>
      </c>
      <c r="AG13" s="30">
        <v>-500</v>
      </c>
      <c r="AH13" s="13">
        <v>0</v>
      </c>
      <c r="AI13" s="6">
        <f t="shared" si="3"/>
        <v>0</v>
      </c>
    </row>
    <row r="14" spans="1:35" ht="15.75" x14ac:dyDescent="0.25">
      <c r="A14" s="8" t="s">
        <v>33</v>
      </c>
      <c r="B14" s="52"/>
      <c r="C14" s="52"/>
      <c r="D14" s="52"/>
      <c r="E14" s="52"/>
      <c r="F14" s="29"/>
      <c r="G14" s="29"/>
      <c r="H14" s="29"/>
      <c r="I14" s="52"/>
      <c r="J14" s="29"/>
      <c r="K14" s="29"/>
      <c r="L14" s="29"/>
      <c r="M14" s="29"/>
      <c r="N14" s="51">
        <f t="shared" si="0"/>
        <v>0</v>
      </c>
      <c r="O14" s="30">
        <v>-450</v>
      </c>
      <c r="P14" s="18">
        <v>4950</v>
      </c>
      <c r="Q14" s="15">
        <f t="shared" si="1"/>
        <v>4950</v>
      </c>
      <c r="R14" s="39"/>
      <c r="S14" s="8" t="s">
        <v>36</v>
      </c>
      <c r="T14" s="52"/>
      <c r="U14" s="52"/>
      <c r="V14" s="52"/>
      <c r="W14" s="52"/>
      <c r="X14" s="15"/>
      <c r="Y14" s="15"/>
      <c r="Z14" s="15"/>
      <c r="AA14" s="5"/>
      <c r="AB14" s="15"/>
      <c r="AC14" s="15"/>
      <c r="AD14" s="15"/>
      <c r="AE14" s="15"/>
      <c r="AF14" s="52">
        <f t="shared" si="2"/>
        <v>0</v>
      </c>
      <c r="AG14" s="5" t="s">
        <v>80</v>
      </c>
      <c r="AH14" s="13"/>
      <c r="AI14" s="6">
        <f t="shared" si="3"/>
        <v>0</v>
      </c>
    </row>
    <row r="15" spans="1:35" ht="15.75" x14ac:dyDescent="0.25">
      <c r="A15" s="8" t="s">
        <v>9</v>
      </c>
      <c r="B15" s="52"/>
      <c r="C15" s="52"/>
      <c r="D15" s="52"/>
      <c r="E15" s="52"/>
      <c r="F15" s="29"/>
      <c r="G15" s="29"/>
      <c r="H15" s="29"/>
      <c r="I15" s="52"/>
      <c r="J15" s="29"/>
      <c r="K15" s="29"/>
      <c r="L15" s="29"/>
      <c r="M15" s="29"/>
      <c r="N15" s="51">
        <f t="shared" si="0"/>
        <v>0</v>
      </c>
      <c r="O15" s="29" t="s">
        <v>80</v>
      </c>
      <c r="P15" s="18"/>
      <c r="Q15" s="15">
        <f t="shared" si="1"/>
        <v>0</v>
      </c>
      <c r="R15" s="39"/>
      <c r="S15" s="8" t="s">
        <v>81</v>
      </c>
      <c r="T15" s="52"/>
      <c r="U15" s="52"/>
      <c r="V15" s="52"/>
      <c r="W15" s="52"/>
      <c r="X15" s="15"/>
      <c r="Y15" s="15"/>
      <c r="Z15" s="15"/>
      <c r="AA15" s="5"/>
      <c r="AB15" s="15"/>
      <c r="AC15" s="15"/>
      <c r="AD15" s="15"/>
      <c r="AE15" s="15"/>
      <c r="AF15" s="5"/>
      <c r="AG15" s="5" t="s">
        <v>80</v>
      </c>
      <c r="AH15" s="13">
        <v>200</v>
      </c>
      <c r="AI15" s="6">
        <f t="shared" si="3"/>
        <v>-200</v>
      </c>
    </row>
    <row r="16" spans="1:35" ht="15.75" x14ac:dyDescent="0.25">
      <c r="A16" s="8" t="s">
        <v>10</v>
      </c>
      <c r="B16" s="52"/>
      <c r="C16" s="52"/>
      <c r="D16" s="52"/>
      <c r="E16" s="52"/>
      <c r="F16" s="29"/>
      <c r="G16" s="29"/>
      <c r="H16" s="29"/>
      <c r="I16" s="52"/>
      <c r="J16" s="29"/>
      <c r="K16" s="29"/>
      <c r="L16" s="29"/>
      <c r="M16" s="29"/>
      <c r="N16" s="51">
        <f t="shared" si="0"/>
        <v>0</v>
      </c>
      <c r="O16" s="30">
        <v>-230</v>
      </c>
      <c r="P16" s="18">
        <v>2200</v>
      </c>
      <c r="Q16" s="15">
        <f t="shared" si="1"/>
        <v>2200</v>
      </c>
      <c r="R16" s="39"/>
      <c r="S16" s="8" t="s">
        <v>19</v>
      </c>
      <c r="T16" s="52"/>
      <c r="U16" s="52"/>
      <c r="V16" s="52"/>
      <c r="W16" s="52"/>
      <c r="X16" s="15"/>
      <c r="Y16" s="15"/>
      <c r="Z16" s="15"/>
      <c r="AA16" s="5"/>
      <c r="AB16" s="15"/>
      <c r="AC16" s="15"/>
      <c r="AD16" s="15"/>
      <c r="AE16" s="15"/>
      <c r="AF16" s="52">
        <f>SUM(T16:AE16)</f>
        <v>0</v>
      </c>
      <c r="AG16" s="5" t="s">
        <v>80</v>
      </c>
      <c r="AH16" s="13">
        <v>200</v>
      </c>
      <c r="AI16" s="6">
        <f t="shared" si="3"/>
        <v>-200</v>
      </c>
    </row>
    <row r="17" spans="1:35" ht="15.75" x14ac:dyDescent="0.25">
      <c r="A17" s="8" t="s">
        <v>64</v>
      </c>
      <c r="B17" s="52"/>
      <c r="C17" s="52"/>
      <c r="D17" s="52"/>
      <c r="E17" s="52"/>
      <c r="F17" s="29"/>
      <c r="G17" s="29"/>
      <c r="H17" s="29"/>
      <c r="I17" s="52"/>
      <c r="J17" s="29"/>
      <c r="K17" s="29"/>
      <c r="L17" s="29"/>
      <c r="M17" s="29"/>
      <c r="N17" s="51">
        <f t="shared" si="0"/>
        <v>0</v>
      </c>
      <c r="O17" s="30">
        <v>-200</v>
      </c>
      <c r="P17" s="18">
        <v>60</v>
      </c>
      <c r="Q17" s="15">
        <f t="shared" si="1"/>
        <v>60</v>
      </c>
      <c r="R17" s="39"/>
      <c r="S17" s="8" t="s">
        <v>129</v>
      </c>
      <c r="T17" s="52"/>
      <c r="U17" s="52"/>
      <c r="V17" s="52"/>
      <c r="W17" s="52"/>
      <c r="X17" s="15"/>
      <c r="Y17" s="15"/>
      <c r="Z17" s="15"/>
      <c r="AA17" s="15"/>
      <c r="AB17" s="15"/>
      <c r="AC17" s="15"/>
      <c r="AD17" s="15"/>
      <c r="AE17" s="15"/>
      <c r="AF17" s="52">
        <f>SUM(T17:AE17)</f>
        <v>0</v>
      </c>
      <c r="AG17" s="5"/>
      <c r="AH17" s="13">
        <v>17000</v>
      </c>
      <c r="AI17" s="6">
        <f t="shared" si="3"/>
        <v>-17000</v>
      </c>
    </row>
    <row r="18" spans="1:35" ht="15.75" x14ac:dyDescent="0.25">
      <c r="A18" s="8" t="s">
        <v>39</v>
      </c>
      <c r="B18" s="52"/>
      <c r="C18" s="52"/>
      <c r="D18" s="52"/>
      <c r="E18" s="52"/>
      <c r="F18" s="29"/>
      <c r="G18" s="29"/>
      <c r="H18" s="29"/>
      <c r="I18" s="52"/>
      <c r="J18" s="29"/>
      <c r="K18" s="29"/>
      <c r="L18" s="29"/>
      <c r="M18" s="29"/>
      <c r="N18" s="51">
        <f t="shared" si="0"/>
        <v>0</v>
      </c>
      <c r="O18" s="29" t="s">
        <v>80</v>
      </c>
      <c r="P18" s="18">
        <v>500</v>
      </c>
      <c r="Q18" s="15">
        <f t="shared" si="1"/>
        <v>500</v>
      </c>
      <c r="R18" s="39"/>
      <c r="S18" s="8"/>
      <c r="T18" s="52"/>
      <c r="U18" s="52"/>
      <c r="V18" s="52"/>
      <c r="W18" s="52"/>
      <c r="X18" s="15"/>
      <c r="Y18" s="15"/>
      <c r="Z18" s="15"/>
      <c r="AA18" s="15"/>
      <c r="AB18" s="15"/>
      <c r="AC18" s="15"/>
      <c r="AD18" s="15"/>
      <c r="AE18" s="15"/>
      <c r="AF18" s="52"/>
      <c r="AG18" s="5"/>
      <c r="AH18" s="13"/>
      <c r="AI18" s="6"/>
    </row>
    <row r="19" spans="1:35" ht="15.75" x14ac:dyDescent="0.25">
      <c r="A19" s="8" t="s">
        <v>12</v>
      </c>
      <c r="B19" s="52"/>
      <c r="C19" s="52"/>
      <c r="D19" s="52"/>
      <c r="E19" s="52"/>
      <c r="F19" s="29"/>
      <c r="G19" s="29"/>
      <c r="H19" s="29"/>
      <c r="I19" s="52"/>
      <c r="J19" s="29"/>
      <c r="K19" s="29"/>
      <c r="L19" s="29"/>
      <c r="M19" s="29"/>
      <c r="N19" s="51">
        <f t="shared" si="0"/>
        <v>0</v>
      </c>
      <c r="O19" s="29" t="s">
        <v>80</v>
      </c>
      <c r="P19" s="18">
        <v>100</v>
      </c>
      <c r="Q19" s="15">
        <f t="shared" si="1"/>
        <v>100</v>
      </c>
      <c r="R19" s="39"/>
      <c r="S19" s="8"/>
      <c r="T19" s="52"/>
      <c r="U19" s="52"/>
      <c r="V19" s="52"/>
      <c r="W19" s="52"/>
      <c r="X19" s="15"/>
      <c r="Y19" s="15"/>
      <c r="Z19" s="15"/>
      <c r="AA19" s="15"/>
      <c r="AB19" s="15"/>
      <c r="AC19" s="15"/>
      <c r="AD19" s="15"/>
      <c r="AE19" s="15"/>
      <c r="AF19" s="52"/>
      <c r="AG19" s="5"/>
      <c r="AH19" s="13"/>
      <c r="AI19" s="6"/>
    </row>
    <row r="20" spans="1:35" ht="15.75" x14ac:dyDescent="0.25">
      <c r="A20" s="8" t="s">
        <v>16</v>
      </c>
      <c r="B20" s="52"/>
      <c r="C20" s="52"/>
      <c r="D20" s="52"/>
      <c r="E20" s="52"/>
      <c r="F20" s="29"/>
      <c r="G20" s="29"/>
      <c r="H20" s="29"/>
      <c r="I20" s="52"/>
      <c r="J20" s="29"/>
      <c r="K20" s="29"/>
      <c r="L20" s="29"/>
      <c r="M20" s="29"/>
      <c r="N20" s="51">
        <f t="shared" si="0"/>
        <v>0</v>
      </c>
      <c r="O20" s="29" t="s">
        <v>80</v>
      </c>
      <c r="P20" s="18"/>
      <c r="Q20" s="15">
        <f t="shared" si="1"/>
        <v>0</v>
      </c>
      <c r="R20" s="39"/>
      <c r="S20" s="8"/>
      <c r="T20" s="52"/>
      <c r="U20" s="52"/>
      <c r="V20" s="52"/>
      <c r="W20" s="52"/>
      <c r="X20" s="15"/>
      <c r="Y20" s="15"/>
      <c r="Z20" s="15"/>
      <c r="AA20" s="15"/>
      <c r="AB20" s="15"/>
      <c r="AC20" s="15"/>
      <c r="AD20" s="15"/>
      <c r="AE20" s="15"/>
      <c r="AF20" s="52"/>
      <c r="AG20" s="5"/>
      <c r="AH20" s="13"/>
      <c r="AI20" s="6"/>
    </row>
    <row r="21" spans="1:35" ht="15.75" x14ac:dyDescent="0.25">
      <c r="A21" s="8" t="s">
        <v>84</v>
      </c>
      <c r="B21" s="52"/>
      <c r="C21" s="52"/>
      <c r="D21" s="52"/>
      <c r="E21" s="52"/>
      <c r="F21" s="29"/>
      <c r="G21" s="29"/>
      <c r="H21" s="29"/>
      <c r="I21" s="52"/>
      <c r="J21" s="29"/>
      <c r="K21" s="29"/>
      <c r="L21" s="29"/>
      <c r="M21" s="29"/>
      <c r="N21" s="51">
        <f t="shared" si="0"/>
        <v>0</v>
      </c>
      <c r="O21" s="29" t="s">
        <v>80</v>
      </c>
      <c r="P21" s="18">
        <v>500</v>
      </c>
      <c r="Q21" s="15">
        <f t="shared" si="1"/>
        <v>500</v>
      </c>
      <c r="R21" s="39"/>
      <c r="S21" s="8"/>
      <c r="T21" s="52"/>
      <c r="U21" s="52"/>
      <c r="V21" s="52"/>
      <c r="W21" s="52"/>
      <c r="X21" s="15"/>
      <c r="Y21" s="15"/>
      <c r="Z21" s="15"/>
      <c r="AA21" s="15">
        <f>SUM(AA6:AA16)</f>
        <v>0</v>
      </c>
      <c r="AB21" s="15">
        <f>SUM(AB6:AB16)</f>
        <v>0</v>
      </c>
      <c r="AC21" s="15">
        <f>SUM(AC6:AC16)</f>
        <v>0</v>
      </c>
      <c r="AD21" s="15">
        <f>SUM(AD6:AD16)</f>
        <v>0</v>
      </c>
      <c r="AE21" s="15"/>
      <c r="AF21" s="52"/>
      <c r="AG21" s="5"/>
      <c r="AH21" s="13"/>
      <c r="AI21" s="6"/>
    </row>
    <row r="22" spans="1:35" ht="15.75" x14ac:dyDescent="0.25">
      <c r="A22" s="8" t="s">
        <v>14</v>
      </c>
      <c r="B22" s="52"/>
      <c r="C22" s="52"/>
      <c r="D22" s="52"/>
      <c r="E22" s="52"/>
      <c r="F22" s="29"/>
      <c r="G22" s="29"/>
      <c r="H22" s="29"/>
      <c r="I22" s="52"/>
      <c r="J22" s="29"/>
      <c r="K22" s="29"/>
      <c r="L22" s="29"/>
      <c r="M22" s="29"/>
      <c r="N22" s="51">
        <f t="shared" si="0"/>
        <v>0</v>
      </c>
      <c r="O22" s="29" t="s">
        <v>80</v>
      </c>
      <c r="P22" s="18">
        <v>250</v>
      </c>
      <c r="Q22" s="15">
        <f t="shared" si="1"/>
        <v>250</v>
      </c>
      <c r="R22" s="39"/>
      <c r="AF22" s="9">
        <f>SUM(AF5:AF20)</f>
        <v>0</v>
      </c>
      <c r="AG22" s="9"/>
      <c r="AH22" s="14">
        <f>SUM(AH5:AH20)</f>
        <v>21350</v>
      </c>
      <c r="AI22" s="9">
        <f>SUM(AI5:AI20)</f>
        <v>-21350</v>
      </c>
    </row>
    <row r="23" spans="1:35" ht="15.75" x14ac:dyDescent="0.25">
      <c r="A23" s="8" t="s">
        <v>17</v>
      </c>
      <c r="B23" s="52"/>
      <c r="C23" s="52"/>
      <c r="D23" s="52"/>
      <c r="E23" s="52"/>
      <c r="F23" s="29"/>
      <c r="G23" s="29"/>
      <c r="H23" s="29"/>
      <c r="I23" s="52"/>
      <c r="J23" s="29"/>
      <c r="K23" s="29"/>
      <c r="L23" s="29"/>
      <c r="M23" s="29"/>
      <c r="N23" s="51">
        <f t="shared" si="0"/>
        <v>0</v>
      </c>
      <c r="O23" s="29" t="s">
        <v>80</v>
      </c>
      <c r="P23" s="18">
        <v>620</v>
      </c>
      <c r="Q23" s="15">
        <f t="shared" si="1"/>
        <v>620</v>
      </c>
      <c r="R23" s="39"/>
      <c r="S23" s="34"/>
    </row>
    <row r="24" spans="1:35" ht="15.75" x14ac:dyDescent="0.25">
      <c r="A24" s="8" t="s">
        <v>20</v>
      </c>
      <c r="B24" s="52"/>
      <c r="C24" s="52"/>
      <c r="D24" s="52"/>
      <c r="E24" s="52"/>
      <c r="F24" s="29"/>
      <c r="G24" s="29"/>
      <c r="H24" s="29"/>
      <c r="I24" s="52"/>
      <c r="J24" s="29"/>
      <c r="K24" s="29"/>
      <c r="L24" s="29"/>
      <c r="M24" s="29"/>
      <c r="N24" s="51">
        <f t="shared" si="0"/>
        <v>0</v>
      </c>
      <c r="O24" s="29" t="s">
        <v>80</v>
      </c>
      <c r="P24" s="18">
        <v>200</v>
      </c>
      <c r="Q24" s="15">
        <f t="shared" si="1"/>
        <v>200</v>
      </c>
      <c r="R24" s="55"/>
      <c r="S24" s="34"/>
      <c r="AF24" s="67">
        <f>+AF22/AH22</f>
        <v>0</v>
      </c>
    </row>
    <row r="25" spans="1:35" ht="15.75" x14ac:dyDescent="0.25">
      <c r="A25" s="8" t="s">
        <v>48</v>
      </c>
      <c r="B25" s="52"/>
      <c r="C25" s="52"/>
      <c r="D25" s="52"/>
      <c r="E25" s="52"/>
      <c r="F25" s="29"/>
      <c r="G25" s="29"/>
      <c r="H25" s="29"/>
      <c r="I25" s="52"/>
      <c r="J25" s="29"/>
      <c r="K25" s="29"/>
      <c r="L25" s="29"/>
      <c r="M25" s="29"/>
      <c r="N25" s="51">
        <f t="shared" si="0"/>
        <v>0</v>
      </c>
      <c r="O25" s="29" t="s">
        <v>80</v>
      </c>
      <c r="P25" s="18">
        <v>200</v>
      </c>
      <c r="Q25" s="15">
        <f t="shared" si="1"/>
        <v>200</v>
      </c>
      <c r="R25" s="55"/>
      <c r="S25" s="34"/>
    </row>
    <row r="26" spans="1:35" ht="15.75" x14ac:dyDescent="0.25">
      <c r="A26" s="8" t="s">
        <v>22</v>
      </c>
      <c r="B26" s="52"/>
      <c r="C26" s="52"/>
      <c r="D26" s="52"/>
      <c r="E26" s="52"/>
      <c r="F26" s="29"/>
      <c r="G26" s="29"/>
      <c r="H26" s="29"/>
      <c r="I26" s="52"/>
      <c r="J26" s="29"/>
      <c r="K26" s="29"/>
      <c r="L26" s="29"/>
      <c r="M26" s="29"/>
      <c r="N26" s="51">
        <f t="shared" si="0"/>
        <v>0</v>
      </c>
      <c r="O26" s="29" t="s">
        <v>80</v>
      </c>
      <c r="P26" s="18">
        <v>150</v>
      </c>
      <c r="Q26" s="15">
        <f t="shared" si="1"/>
        <v>150</v>
      </c>
      <c r="R26" s="55"/>
      <c r="S26" s="34"/>
    </row>
    <row r="27" spans="1:35" ht="15" customHeight="1" x14ac:dyDescent="0.25">
      <c r="A27" s="8" t="s">
        <v>23</v>
      </c>
      <c r="B27" s="52"/>
      <c r="C27" s="52"/>
      <c r="D27" s="52"/>
      <c r="E27" s="52"/>
      <c r="F27" s="29"/>
      <c r="G27" s="29"/>
      <c r="H27" s="29"/>
      <c r="I27" s="52"/>
      <c r="J27" s="29"/>
      <c r="K27" s="29"/>
      <c r="L27" s="29"/>
      <c r="M27" s="29"/>
      <c r="N27" s="51">
        <f t="shared" si="0"/>
        <v>0</v>
      </c>
      <c r="O27" s="29" t="s">
        <v>80</v>
      </c>
      <c r="P27" s="18">
        <v>100</v>
      </c>
      <c r="Q27" s="15">
        <f t="shared" si="1"/>
        <v>100</v>
      </c>
      <c r="R27" s="55"/>
      <c r="S27" s="34"/>
    </row>
    <row r="28" spans="1:35" ht="15.75" x14ac:dyDescent="0.25">
      <c r="A28" s="8" t="s">
        <v>70</v>
      </c>
      <c r="B28" s="52"/>
      <c r="C28" s="52"/>
      <c r="D28" s="52"/>
      <c r="E28" s="52"/>
      <c r="F28" s="29"/>
      <c r="G28" s="29"/>
      <c r="H28" s="29"/>
      <c r="I28" s="52"/>
      <c r="J28" s="29"/>
      <c r="K28" s="29"/>
      <c r="L28" s="29"/>
      <c r="M28" s="29"/>
      <c r="N28" s="51">
        <f t="shared" si="0"/>
        <v>0</v>
      </c>
      <c r="O28" s="29" t="s">
        <v>80</v>
      </c>
      <c r="P28" s="18">
        <v>129</v>
      </c>
      <c r="Q28" s="15">
        <f t="shared" si="1"/>
        <v>129</v>
      </c>
      <c r="R28" s="55"/>
      <c r="S28" s="34"/>
      <c r="AI28" s="69"/>
    </row>
    <row r="29" spans="1:35" ht="15.75" x14ac:dyDescent="0.25">
      <c r="A29" s="8" t="s">
        <v>24</v>
      </c>
      <c r="B29" s="52"/>
      <c r="C29" s="52"/>
      <c r="D29" s="52"/>
      <c r="E29" s="52"/>
      <c r="F29" s="29"/>
      <c r="G29" s="29"/>
      <c r="H29" s="29"/>
      <c r="I29" s="52"/>
      <c r="J29" s="29"/>
      <c r="K29" s="29"/>
      <c r="L29" s="29"/>
      <c r="M29" s="29"/>
      <c r="N29" s="51">
        <f t="shared" si="0"/>
        <v>0</v>
      </c>
      <c r="O29" s="29" t="s">
        <v>80</v>
      </c>
      <c r="P29" s="18">
        <v>100</v>
      </c>
      <c r="Q29" s="15">
        <f t="shared" si="1"/>
        <v>100</v>
      </c>
      <c r="R29" s="55"/>
      <c r="S29" s="34"/>
      <c r="AI29" s="11"/>
    </row>
    <row r="30" spans="1:35" ht="15.75" x14ac:dyDescent="0.25">
      <c r="A30" s="8" t="s">
        <v>25</v>
      </c>
      <c r="B30" s="52"/>
      <c r="C30" s="52"/>
      <c r="D30" s="52"/>
      <c r="E30" s="52"/>
      <c r="F30" s="29"/>
      <c r="G30" s="29"/>
      <c r="H30" s="29"/>
      <c r="I30" s="52"/>
      <c r="J30" s="29"/>
      <c r="K30" s="29"/>
      <c r="L30" s="29"/>
      <c r="M30" s="29"/>
      <c r="N30" s="51">
        <f t="shared" si="0"/>
        <v>0</v>
      </c>
      <c r="O30" s="30">
        <v>-60</v>
      </c>
      <c r="P30" s="18"/>
      <c r="Q30" s="15">
        <f t="shared" si="1"/>
        <v>0</v>
      </c>
      <c r="R30" s="55"/>
      <c r="S30" s="34"/>
      <c r="AI30" s="11"/>
    </row>
    <row r="31" spans="1:35" ht="15.75" x14ac:dyDescent="0.25">
      <c r="A31" s="8" t="s">
        <v>35</v>
      </c>
      <c r="B31" s="52"/>
      <c r="C31" s="52"/>
      <c r="D31" s="52"/>
      <c r="E31" s="52"/>
      <c r="F31" s="29"/>
      <c r="G31" s="29"/>
      <c r="H31" s="29"/>
      <c r="I31" s="52"/>
      <c r="J31" s="29"/>
      <c r="K31" s="29"/>
      <c r="L31" s="29"/>
      <c r="M31" s="29"/>
      <c r="N31" s="51">
        <f t="shared" si="0"/>
        <v>0</v>
      </c>
      <c r="O31" s="30">
        <v>-200</v>
      </c>
      <c r="P31" s="18">
        <v>3000</v>
      </c>
      <c r="Q31" s="15">
        <f t="shared" si="1"/>
        <v>3000</v>
      </c>
      <c r="R31" s="55"/>
      <c r="S31" s="34"/>
    </row>
    <row r="32" spans="1:35" ht="15.75" x14ac:dyDescent="0.25">
      <c r="A32" s="8" t="s">
        <v>26</v>
      </c>
      <c r="B32" s="52"/>
      <c r="C32" s="52"/>
      <c r="D32" s="52"/>
      <c r="E32" s="52"/>
      <c r="F32" s="29"/>
      <c r="G32" s="29"/>
      <c r="H32" s="29"/>
      <c r="I32" s="52"/>
      <c r="J32" s="29"/>
      <c r="K32" s="29"/>
      <c r="L32" s="29"/>
      <c r="M32" s="29"/>
      <c r="N32" s="51">
        <f t="shared" si="0"/>
        <v>0</v>
      </c>
      <c r="O32" s="29" t="s">
        <v>80</v>
      </c>
      <c r="P32" s="18">
        <v>150</v>
      </c>
      <c r="Q32" s="15">
        <f t="shared" si="1"/>
        <v>150</v>
      </c>
      <c r="R32" s="55"/>
      <c r="S32" s="34"/>
      <c r="AI32" s="11"/>
    </row>
    <row r="33" spans="1:35" ht="15.75" x14ac:dyDescent="0.25">
      <c r="A33" s="8" t="s">
        <v>27</v>
      </c>
      <c r="B33" s="52"/>
      <c r="C33" s="52"/>
      <c r="D33" s="52"/>
      <c r="E33" s="52"/>
      <c r="F33" s="29"/>
      <c r="G33" s="29"/>
      <c r="H33" s="29"/>
      <c r="I33" s="52"/>
      <c r="J33" s="29"/>
      <c r="K33" s="29"/>
      <c r="L33" s="29"/>
      <c r="M33" s="29"/>
      <c r="N33" s="51">
        <f t="shared" si="0"/>
        <v>0</v>
      </c>
      <c r="O33" s="30">
        <v>-550</v>
      </c>
      <c r="P33" s="18">
        <v>3756</v>
      </c>
      <c r="Q33" s="15">
        <f t="shared" si="1"/>
        <v>3756</v>
      </c>
      <c r="R33" s="55"/>
      <c r="S33" s="34"/>
      <c r="AI33" s="11"/>
    </row>
    <row r="34" spans="1:35" ht="15.75" x14ac:dyDescent="0.25">
      <c r="A34" s="8" t="s">
        <v>13</v>
      </c>
      <c r="B34" s="52"/>
      <c r="C34" s="52"/>
      <c r="D34" s="52"/>
      <c r="E34" s="52"/>
      <c r="F34" s="29"/>
      <c r="G34" s="29"/>
      <c r="H34" s="29"/>
      <c r="I34" s="52"/>
      <c r="J34" s="29"/>
      <c r="K34" s="29"/>
      <c r="L34" s="29"/>
      <c r="M34" s="29"/>
      <c r="N34" s="51">
        <f t="shared" si="0"/>
        <v>0</v>
      </c>
      <c r="O34" s="29" t="s">
        <v>80</v>
      </c>
      <c r="P34" s="18"/>
      <c r="Q34" s="15">
        <f t="shared" si="1"/>
        <v>0</v>
      </c>
      <c r="R34" s="55"/>
      <c r="S34" s="34"/>
      <c r="AI34" s="11"/>
    </row>
    <row r="35" spans="1:35" ht="15.75" x14ac:dyDescent="0.25">
      <c r="A35" s="8" t="s">
        <v>28</v>
      </c>
      <c r="B35" s="52"/>
      <c r="C35" s="52"/>
      <c r="D35" s="52"/>
      <c r="E35" s="52"/>
      <c r="F35" s="29"/>
      <c r="G35" s="29"/>
      <c r="H35" s="29"/>
      <c r="I35" s="52"/>
      <c r="J35" s="29"/>
      <c r="K35" s="29"/>
      <c r="L35" s="29"/>
      <c r="M35" s="29"/>
      <c r="N35" s="51">
        <f t="shared" si="0"/>
        <v>0</v>
      </c>
      <c r="O35" s="29" t="s">
        <v>80</v>
      </c>
      <c r="P35" s="18">
        <v>700</v>
      </c>
      <c r="Q35" s="15">
        <f t="shared" si="1"/>
        <v>700</v>
      </c>
      <c r="R35" s="55"/>
      <c r="S35" s="34"/>
    </row>
    <row r="36" spans="1:35" ht="15.75" x14ac:dyDescent="0.25">
      <c r="A36" s="8" t="s">
        <v>29</v>
      </c>
      <c r="B36" s="52"/>
      <c r="C36" s="52"/>
      <c r="D36" s="52"/>
      <c r="E36" s="52"/>
      <c r="F36" s="29"/>
      <c r="G36" s="29"/>
      <c r="H36" s="29"/>
      <c r="I36" s="52"/>
      <c r="J36" s="29"/>
      <c r="K36" s="29"/>
      <c r="L36" s="29"/>
      <c r="M36" s="29"/>
      <c r="N36" s="51">
        <f t="shared" si="0"/>
        <v>0</v>
      </c>
      <c r="O36" s="30">
        <v>-100</v>
      </c>
      <c r="P36" s="18"/>
      <c r="Q36" s="15">
        <f t="shared" si="1"/>
        <v>0</v>
      </c>
      <c r="R36" s="55"/>
    </row>
    <row r="37" spans="1:35" ht="15.75" x14ac:dyDescent="0.25">
      <c r="A37" s="8" t="s">
        <v>63</v>
      </c>
      <c r="B37" s="52"/>
      <c r="C37" s="52"/>
      <c r="D37" s="52"/>
      <c r="E37" s="52"/>
      <c r="F37" s="29"/>
      <c r="G37" s="29"/>
      <c r="H37" s="29"/>
      <c r="I37" s="52"/>
      <c r="J37" s="29"/>
      <c r="K37" s="29"/>
      <c r="L37" s="29"/>
      <c r="M37" s="29"/>
      <c r="N37" s="51">
        <f t="shared" si="0"/>
        <v>0</v>
      </c>
      <c r="O37" s="29" t="s">
        <v>80</v>
      </c>
      <c r="P37" s="18">
        <v>500</v>
      </c>
      <c r="Q37" s="15">
        <f t="shared" si="1"/>
        <v>500</v>
      </c>
      <c r="R37" s="31"/>
    </row>
    <row r="38" spans="1:35" ht="15.75" x14ac:dyDescent="0.25">
      <c r="A38" s="8" t="s">
        <v>30</v>
      </c>
      <c r="B38" s="52"/>
      <c r="C38" s="52"/>
      <c r="D38" s="52"/>
      <c r="E38" s="52"/>
      <c r="F38" s="29"/>
      <c r="G38" s="29"/>
      <c r="H38" s="29"/>
      <c r="I38" s="52"/>
      <c r="J38" s="29"/>
      <c r="K38" s="29"/>
      <c r="L38" s="29"/>
      <c r="M38" s="29"/>
      <c r="N38" s="51">
        <f t="shared" si="0"/>
        <v>0</v>
      </c>
      <c r="O38" s="30">
        <v>100</v>
      </c>
      <c r="P38" s="18">
        <v>250</v>
      </c>
      <c r="Q38" s="15">
        <f t="shared" si="1"/>
        <v>250</v>
      </c>
      <c r="R38" s="31"/>
    </row>
    <row r="39" spans="1:35" ht="15.75" x14ac:dyDescent="0.25">
      <c r="A39" s="8" t="s">
        <v>85</v>
      </c>
      <c r="B39" s="52"/>
      <c r="C39" s="52"/>
      <c r="D39" s="52"/>
      <c r="E39" s="52"/>
      <c r="F39" s="29"/>
      <c r="G39" s="29"/>
      <c r="H39" s="29"/>
      <c r="I39" s="52"/>
      <c r="J39" s="29"/>
      <c r="K39" s="29"/>
      <c r="L39" s="29"/>
      <c r="M39" s="29"/>
      <c r="N39" s="51">
        <f t="shared" si="0"/>
        <v>0</v>
      </c>
      <c r="O39" s="30">
        <v>100</v>
      </c>
      <c r="P39" s="18"/>
      <c r="Q39" s="15">
        <f t="shared" si="1"/>
        <v>0</v>
      </c>
      <c r="R39" s="31"/>
    </row>
    <row r="40" spans="1:35" ht="15.75" x14ac:dyDescent="0.25">
      <c r="A40" s="8"/>
      <c r="B40" s="52"/>
      <c r="C40" s="52"/>
      <c r="D40" s="52"/>
      <c r="E40" s="52"/>
      <c r="F40" s="29"/>
      <c r="G40" s="29"/>
      <c r="H40" s="29"/>
      <c r="I40" s="29"/>
      <c r="J40" s="29"/>
      <c r="K40" s="29"/>
      <c r="L40" s="29"/>
      <c r="M40" s="29"/>
      <c r="N40" s="51"/>
      <c r="O40" s="29"/>
      <c r="P40" s="18"/>
      <c r="Q40" s="15"/>
      <c r="R40" s="31"/>
    </row>
    <row r="41" spans="1:35" ht="15.75" x14ac:dyDescent="0.25">
      <c r="A41" s="8"/>
      <c r="B41" s="52"/>
      <c r="C41" s="52"/>
      <c r="D41" s="52"/>
      <c r="E41" s="52"/>
      <c r="F41" s="29"/>
      <c r="G41" s="29"/>
      <c r="H41" s="29"/>
      <c r="I41" s="29"/>
      <c r="J41" s="29"/>
      <c r="K41" s="29"/>
      <c r="L41" s="29"/>
      <c r="M41" s="29"/>
      <c r="N41" s="51"/>
      <c r="O41" s="29"/>
      <c r="P41" s="18"/>
      <c r="Q41" s="15"/>
      <c r="R41" s="37"/>
    </row>
    <row r="42" spans="1:35" ht="15.75" x14ac:dyDescent="0.25">
      <c r="A42" s="8"/>
      <c r="B42" s="52"/>
      <c r="C42" s="52"/>
      <c r="D42" s="52"/>
      <c r="E42" s="52"/>
      <c r="F42" s="29"/>
      <c r="G42" s="29"/>
      <c r="H42" s="29"/>
      <c r="I42" s="29"/>
      <c r="J42" s="29"/>
      <c r="K42" s="29"/>
      <c r="L42" s="29"/>
      <c r="M42" s="29"/>
      <c r="N42" s="51"/>
      <c r="O42" s="29"/>
      <c r="P42" s="18"/>
      <c r="Q42" s="15"/>
      <c r="R42" s="35"/>
    </row>
    <row r="43" spans="1:35" ht="15.75" x14ac:dyDescent="0.25">
      <c r="A43" s="8"/>
      <c r="B43" s="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7"/>
      <c r="P43" s="18"/>
      <c r="Q43" s="16"/>
    </row>
    <row r="44" spans="1:35" ht="15.75" x14ac:dyDescent="0.25">
      <c r="A44" s="41" t="s">
        <v>31</v>
      </c>
      <c r="B44" s="49">
        <f t="shared" ref="B44:N44" si="4">SUM(B5:B39)</f>
        <v>0</v>
      </c>
      <c r="C44" s="49">
        <f t="shared" si="4"/>
        <v>0</v>
      </c>
      <c r="D44" s="49">
        <f t="shared" si="4"/>
        <v>0</v>
      </c>
      <c r="E44" s="49">
        <f t="shared" si="4"/>
        <v>0</v>
      </c>
      <c r="F44" s="49">
        <f t="shared" si="4"/>
        <v>0</v>
      </c>
      <c r="G44" s="49">
        <f t="shared" si="4"/>
        <v>0</v>
      </c>
      <c r="H44" s="49">
        <f t="shared" si="4"/>
        <v>0</v>
      </c>
      <c r="I44" s="49">
        <f t="shared" si="4"/>
        <v>0</v>
      </c>
      <c r="J44" s="49">
        <f t="shared" si="4"/>
        <v>0</v>
      </c>
      <c r="K44" s="49">
        <f t="shared" si="4"/>
        <v>0</v>
      </c>
      <c r="L44" s="49">
        <f t="shared" si="4"/>
        <v>0</v>
      </c>
      <c r="M44" s="49">
        <f t="shared" si="4"/>
        <v>0</v>
      </c>
      <c r="N44" s="59">
        <f t="shared" si="4"/>
        <v>0</v>
      </c>
      <c r="O44" s="49"/>
      <c r="P44" s="19">
        <f>SUM(P5:P43)</f>
        <v>21350</v>
      </c>
      <c r="Q44" s="20">
        <f>SUM(Q5:Q43)</f>
        <v>21350</v>
      </c>
      <c r="R44" s="40"/>
    </row>
    <row r="45" spans="1:35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R45" s="40"/>
    </row>
    <row r="46" spans="1:35" x14ac:dyDescent="0.25">
      <c r="Q46" s="11"/>
    </row>
    <row r="47" spans="1:35" x14ac:dyDescent="0.25">
      <c r="N47" s="67">
        <f>N44/P44</f>
        <v>0</v>
      </c>
    </row>
    <row r="52" spans="19:19" x14ac:dyDescent="0.25">
      <c r="S52" s="11"/>
    </row>
  </sheetData>
  <pageMargins left="0.7" right="0.7" top="0.75" bottom="0.75" header="0.3" footer="0.3"/>
  <pageSetup scale="44" orientation="landscape" r:id="rId1"/>
  <colBreaks count="1" manualBreakCount="1">
    <brk id="35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view="pageBreakPreview" zoomScale="80" zoomScaleNormal="90" zoomScaleSheetLayoutView="80" workbookViewId="0">
      <selection activeCell="AH34" sqref="AH34"/>
    </sheetView>
  </sheetViews>
  <sheetFormatPr defaultRowHeight="15" x14ac:dyDescent="0.25"/>
  <cols>
    <col min="1" max="1" width="52.5703125" bestFit="1" customWidth="1"/>
    <col min="2" max="2" width="11.5703125" hidden="1" customWidth="1"/>
    <col min="3" max="3" width="16.85546875" hidden="1" customWidth="1"/>
    <col min="4" max="4" width="17" hidden="1" customWidth="1"/>
    <col min="5" max="5" width="15.5703125" hidden="1" customWidth="1"/>
    <col min="6" max="6" width="16.5703125" hidden="1" customWidth="1"/>
    <col min="7" max="7" width="14.140625" hidden="1" customWidth="1"/>
    <col min="8" max="8" width="13.42578125" hidden="1" customWidth="1"/>
    <col min="9" max="9" width="19" hidden="1" customWidth="1"/>
    <col min="10" max="10" width="14.85546875" hidden="1" customWidth="1"/>
    <col min="11" max="11" width="16.85546875" hidden="1" customWidth="1"/>
    <col min="12" max="12" width="19" hidden="1" customWidth="1"/>
    <col min="13" max="13" width="19.42578125" hidden="1" customWidth="1"/>
    <col min="14" max="14" width="18.42578125" bestFit="1" customWidth="1"/>
    <col min="15" max="15" width="21.42578125" hidden="1" customWidth="1"/>
    <col min="16" max="17" width="19.42578125" bestFit="1" customWidth="1"/>
    <col min="18" max="18" width="4.85546875" style="34" customWidth="1"/>
    <col min="19" max="19" width="33.7109375" bestFit="1" customWidth="1"/>
    <col min="20" max="21" width="12.28515625" hidden="1" customWidth="1"/>
    <col min="22" max="22" width="14.85546875" hidden="1" customWidth="1"/>
    <col min="23" max="23" width="13.7109375" hidden="1" customWidth="1"/>
    <col min="24" max="24" width="14.42578125" hidden="1" customWidth="1"/>
    <col min="25" max="25" width="14.140625" hidden="1" customWidth="1"/>
    <col min="26" max="26" width="12.42578125" hidden="1" customWidth="1"/>
    <col min="27" max="27" width="14.42578125" hidden="1" customWidth="1"/>
    <col min="28" max="28" width="26.28515625" hidden="1" customWidth="1"/>
    <col min="29" max="29" width="14.42578125" hidden="1" customWidth="1"/>
    <col min="30" max="30" width="14" hidden="1" customWidth="1"/>
    <col min="31" max="31" width="8.42578125" hidden="1" customWidth="1"/>
    <col min="32" max="32" width="19" bestFit="1" customWidth="1"/>
    <col min="33" max="33" width="22.28515625" hidden="1" customWidth="1"/>
    <col min="34" max="34" width="19.42578125" bestFit="1" customWidth="1"/>
    <col min="35" max="35" width="20.42578125" bestFit="1" customWidth="1"/>
    <col min="37" max="37" width="38.7109375" customWidth="1"/>
    <col min="38" max="38" width="36.85546875" bestFit="1" customWidth="1"/>
    <col min="39" max="39" width="16.85546875" customWidth="1"/>
    <col min="40" max="40" width="14.42578125" customWidth="1"/>
    <col min="41" max="41" width="18.85546875" customWidth="1"/>
    <col min="42" max="42" width="6.5703125" customWidth="1"/>
    <col min="43" max="43" width="6.28515625" customWidth="1"/>
    <col min="44" max="44" width="22.28515625" bestFit="1" customWidth="1"/>
    <col min="45" max="45" width="37.7109375" bestFit="1" customWidth="1"/>
    <col min="46" max="46" width="17" bestFit="1" customWidth="1"/>
    <col min="47" max="48" width="18.28515625" bestFit="1" customWidth="1"/>
  </cols>
  <sheetData>
    <row r="1" spans="1:48" ht="45" customHeight="1" x14ac:dyDescent="0.7">
      <c r="A1" s="10" t="s">
        <v>93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AK1" s="10" t="s">
        <v>93</v>
      </c>
    </row>
    <row r="2" spans="1:48" x14ac:dyDescent="0.25">
      <c r="AK2" s="24"/>
    </row>
    <row r="3" spans="1:48" ht="15.75" x14ac:dyDescent="0.2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 t="s">
        <v>42</v>
      </c>
      <c r="O3" s="50"/>
      <c r="P3" s="1"/>
      <c r="Q3" s="57"/>
      <c r="R3" s="38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 t="s">
        <v>0</v>
      </c>
      <c r="AG3" s="2"/>
      <c r="AH3" s="2"/>
      <c r="AI3" s="3"/>
      <c r="AK3" s="24"/>
    </row>
    <row r="4" spans="1:48" ht="15.75" x14ac:dyDescent="0.25">
      <c r="A4" s="4" t="s">
        <v>1</v>
      </c>
      <c r="B4" s="4" t="s">
        <v>62</v>
      </c>
      <c r="C4" s="28" t="s">
        <v>51</v>
      </c>
      <c r="D4" s="28" t="s">
        <v>52</v>
      </c>
      <c r="E4" s="28" t="s">
        <v>53</v>
      </c>
      <c r="F4" s="28" t="s">
        <v>54</v>
      </c>
      <c r="G4" s="28" t="s">
        <v>55</v>
      </c>
      <c r="H4" s="28" t="s">
        <v>56</v>
      </c>
      <c r="I4" s="28" t="s">
        <v>57</v>
      </c>
      <c r="J4" s="28" t="s">
        <v>58</v>
      </c>
      <c r="K4" s="28" t="s">
        <v>59</v>
      </c>
      <c r="L4" s="28" t="s">
        <v>60</v>
      </c>
      <c r="M4" s="28" t="s">
        <v>61</v>
      </c>
      <c r="N4" s="57" t="s">
        <v>49</v>
      </c>
      <c r="O4" s="57" t="s">
        <v>79</v>
      </c>
      <c r="P4" s="12" t="s">
        <v>2</v>
      </c>
      <c r="Q4" s="57" t="s">
        <v>3</v>
      </c>
      <c r="R4" s="38"/>
      <c r="S4" s="57" t="s">
        <v>1</v>
      </c>
      <c r="T4" s="57" t="s">
        <v>62</v>
      </c>
      <c r="U4" s="4" t="s">
        <v>51</v>
      </c>
      <c r="V4" s="4" t="s">
        <v>52</v>
      </c>
      <c r="W4" s="4" t="s">
        <v>53</v>
      </c>
      <c r="X4" s="4" t="s">
        <v>54</v>
      </c>
      <c r="Y4" s="4" t="s">
        <v>55</v>
      </c>
      <c r="Z4" s="4" t="s">
        <v>56</v>
      </c>
      <c r="AA4" s="4" t="s">
        <v>57</v>
      </c>
      <c r="AB4" s="4" t="s">
        <v>58</v>
      </c>
      <c r="AC4" s="4" t="s">
        <v>59</v>
      </c>
      <c r="AD4" s="4" t="s">
        <v>60</v>
      </c>
      <c r="AE4" s="4" t="s">
        <v>61</v>
      </c>
      <c r="AF4" s="57" t="s">
        <v>50</v>
      </c>
      <c r="AG4" s="57" t="s">
        <v>79</v>
      </c>
      <c r="AH4" s="12" t="s">
        <v>2</v>
      </c>
      <c r="AI4" s="57" t="s">
        <v>3</v>
      </c>
      <c r="AK4" s="24"/>
    </row>
    <row r="5" spans="1:48" ht="15.75" x14ac:dyDescent="0.25">
      <c r="A5" s="8" t="s">
        <v>68</v>
      </c>
      <c r="B5" s="52"/>
      <c r="C5" s="52"/>
      <c r="D5" s="52"/>
      <c r="E5" s="52"/>
      <c r="F5" s="29"/>
      <c r="G5" s="29"/>
      <c r="H5" s="29"/>
      <c r="I5" s="52"/>
      <c r="J5" s="29"/>
      <c r="K5" s="29"/>
      <c r="L5" s="29"/>
      <c r="M5" s="52">
        <f>'[1]Budget Report 06-2016'!$F$64</f>
        <v>319.72000000000003</v>
      </c>
      <c r="N5" s="51">
        <f t="shared" ref="N5:N6" si="0">SUM(B5:M5)</f>
        <v>319.72000000000003</v>
      </c>
      <c r="O5" s="30">
        <v>-200</v>
      </c>
      <c r="P5" s="17">
        <v>800</v>
      </c>
      <c r="Q5" s="15">
        <f t="shared" ref="Q5:Q6" si="1">P5-N5</f>
        <v>480.28</v>
      </c>
      <c r="R5" s="39"/>
      <c r="S5" s="3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5"/>
      <c r="AG5" s="5"/>
      <c r="AH5" s="13"/>
      <c r="AI5" s="6"/>
      <c r="AK5" t="s">
        <v>40</v>
      </c>
      <c r="AT5" s="57" t="s">
        <v>50</v>
      </c>
      <c r="AU5" s="12" t="s">
        <v>2</v>
      </c>
      <c r="AV5" s="57" t="s">
        <v>3</v>
      </c>
    </row>
    <row r="6" spans="1:48" ht="15.75" x14ac:dyDescent="0.25">
      <c r="A6" s="8" t="s">
        <v>4</v>
      </c>
      <c r="B6" s="52"/>
      <c r="C6" s="52"/>
      <c r="D6" s="52"/>
      <c r="E6" s="52"/>
      <c r="F6" s="29"/>
      <c r="G6" s="29"/>
      <c r="H6" s="29"/>
      <c r="I6" s="52"/>
      <c r="J6" s="29"/>
      <c r="K6" s="29"/>
      <c r="L6" s="29"/>
      <c r="M6" s="52">
        <f>'[1]Budget Report 06-2016'!$F$65</f>
        <v>0</v>
      </c>
      <c r="N6" s="51">
        <f t="shared" si="0"/>
        <v>0</v>
      </c>
      <c r="O6" s="29" t="s">
        <v>80</v>
      </c>
      <c r="P6" s="18">
        <v>50</v>
      </c>
      <c r="Q6" s="15">
        <f t="shared" si="1"/>
        <v>50</v>
      </c>
      <c r="R6" s="39"/>
      <c r="S6" s="8" t="s">
        <v>6</v>
      </c>
      <c r="T6" s="52"/>
      <c r="U6" s="52"/>
      <c r="V6" s="52"/>
      <c r="W6" s="52"/>
      <c r="X6" s="15"/>
      <c r="Y6" s="15"/>
      <c r="Z6" s="15"/>
      <c r="AA6" s="5"/>
      <c r="AB6" s="15"/>
      <c r="AC6" s="15"/>
      <c r="AD6" s="15"/>
      <c r="AE6" s="52">
        <f>'[1]Budget Report 06-2016'!$F$6</f>
        <v>856.97</v>
      </c>
      <c r="AF6" s="52">
        <f t="shared" ref="AF6:AF7" si="2">SUM(T6:AE6)</f>
        <v>856.97</v>
      </c>
      <c r="AG6" s="30">
        <v>-500</v>
      </c>
      <c r="AH6" s="13">
        <v>500</v>
      </c>
      <c r="AI6" s="6">
        <f t="shared" ref="AI6:AI7" si="3">AF6-AH6</f>
        <v>356.97</v>
      </c>
      <c r="AM6" s="57" t="s">
        <v>50</v>
      </c>
      <c r="AN6" s="12" t="s">
        <v>2</v>
      </c>
      <c r="AO6" s="57" t="s">
        <v>3</v>
      </c>
      <c r="AR6" s="61" t="s">
        <v>15</v>
      </c>
      <c r="AS6" s="24" t="s">
        <v>41</v>
      </c>
      <c r="AT6" s="54">
        <f>AF14</f>
        <v>6958</v>
      </c>
      <c r="AU6" s="21">
        <f>AH14</f>
        <v>8000</v>
      </c>
      <c r="AV6" s="11">
        <f t="shared" ref="AV6:AV9" si="4">+AT6-AU6</f>
        <v>-1042</v>
      </c>
    </row>
    <row r="7" spans="1:48" ht="15.75" x14ac:dyDescent="0.25">
      <c r="A7" s="8" t="s">
        <v>89</v>
      </c>
      <c r="B7" s="52"/>
      <c r="C7" s="52"/>
      <c r="D7" s="52"/>
      <c r="E7" s="52"/>
      <c r="F7" s="29"/>
      <c r="G7" s="29"/>
      <c r="H7" s="29"/>
      <c r="I7" s="52"/>
      <c r="J7" s="29"/>
      <c r="K7" s="29"/>
      <c r="L7" s="29"/>
      <c r="M7" s="52">
        <f>'[1]Budget Report 06-2016'!$F$66</f>
        <v>55</v>
      </c>
      <c r="N7" s="51">
        <f t="shared" ref="N7:N14" si="5">SUM(B7:M7)</f>
        <v>55</v>
      </c>
      <c r="O7" s="29" t="s">
        <v>80</v>
      </c>
      <c r="P7" s="18">
        <v>200</v>
      </c>
      <c r="Q7" s="15">
        <f t="shared" ref="Q7:Q41" si="6">P7-N7</f>
        <v>145</v>
      </c>
      <c r="R7" s="39"/>
      <c r="S7" s="8" t="s">
        <v>21</v>
      </c>
      <c r="T7" s="52"/>
      <c r="U7" s="52"/>
      <c r="V7" s="52"/>
      <c r="W7" s="52"/>
      <c r="X7" s="15"/>
      <c r="Y7" s="15"/>
      <c r="Z7" s="15"/>
      <c r="AA7" s="5"/>
      <c r="AB7" s="15"/>
      <c r="AC7" s="15"/>
      <c r="AD7" s="15"/>
      <c r="AE7" s="52">
        <f>'[1]Budget Report 06-2016'!$F$2</f>
        <v>6690</v>
      </c>
      <c r="AF7" s="52">
        <f t="shared" si="2"/>
        <v>6690</v>
      </c>
      <c r="AG7" s="5" t="s">
        <v>80</v>
      </c>
      <c r="AH7" s="13">
        <v>7000</v>
      </c>
      <c r="AI7" s="6">
        <f t="shared" si="3"/>
        <v>-310</v>
      </c>
      <c r="AK7" s="61" t="s">
        <v>6</v>
      </c>
      <c r="AL7" s="24" t="s">
        <v>41</v>
      </c>
      <c r="AM7" s="25">
        <f>+AF6</f>
        <v>856.97</v>
      </c>
      <c r="AN7" s="21">
        <f>+AH6</f>
        <v>500</v>
      </c>
      <c r="AO7" s="11">
        <f>+AM7-AN7</f>
        <v>356.97</v>
      </c>
      <c r="AR7" s="61"/>
      <c r="AS7" s="24" t="s">
        <v>42</v>
      </c>
      <c r="AT7" s="25">
        <f>-N37</f>
        <v>-667.15</v>
      </c>
      <c r="AU7" s="21">
        <f>-P37</f>
        <v>-800</v>
      </c>
      <c r="AV7" s="11">
        <f t="shared" si="4"/>
        <v>132.85000000000002</v>
      </c>
    </row>
    <row r="8" spans="1:48" ht="15.75" x14ac:dyDescent="0.25">
      <c r="A8" s="8" t="s">
        <v>87</v>
      </c>
      <c r="B8" s="52"/>
      <c r="C8" s="52"/>
      <c r="D8" s="52"/>
      <c r="E8" s="52"/>
      <c r="F8" s="29"/>
      <c r="G8" s="29"/>
      <c r="H8" s="29"/>
      <c r="I8" s="52"/>
      <c r="J8" s="29"/>
      <c r="K8" s="29"/>
      <c r="L8" s="29"/>
      <c r="M8" s="52">
        <f>'[1]Budget Report 06-2016'!$F$67</f>
        <v>1371.33</v>
      </c>
      <c r="N8" s="51">
        <f t="shared" si="5"/>
        <v>1371.33</v>
      </c>
      <c r="O8" s="30">
        <v>1500</v>
      </c>
      <c r="P8" s="18">
        <v>1500</v>
      </c>
      <c r="Q8" s="15">
        <f t="shared" si="6"/>
        <v>128.67000000000007</v>
      </c>
      <c r="R8" s="39"/>
      <c r="S8" s="8" t="s">
        <v>64</v>
      </c>
      <c r="T8" s="52"/>
      <c r="U8" s="52"/>
      <c r="V8" s="52"/>
      <c r="W8" s="52"/>
      <c r="X8" s="15"/>
      <c r="Y8" s="15"/>
      <c r="Z8" s="15"/>
      <c r="AA8" s="5"/>
      <c r="AB8" s="15"/>
      <c r="AC8" s="15"/>
      <c r="AD8" s="15"/>
      <c r="AE8" s="52">
        <f>'[1]Budget Report 06-2016'!$F$7</f>
        <v>1819.58</v>
      </c>
      <c r="AF8" s="52">
        <f t="shared" ref="AF8:AF16" si="7">SUM(T8:AE8)</f>
        <v>1819.58</v>
      </c>
      <c r="AG8" s="5" t="s">
        <v>80</v>
      </c>
      <c r="AH8" s="13">
        <v>1000</v>
      </c>
      <c r="AI8" s="6">
        <f t="shared" ref="AI8:AI17" si="8">AF8-AH8</f>
        <v>819.57999999999993</v>
      </c>
      <c r="AK8" s="61"/>
      <c r="AL8" s="24" t="s">
        <v>39</v>
      </c>
      <c r="AM8" s="25">
        <f>-N19</f>
        <v>-435.08</v>
      </c>
      <c r="AN8" s="21">
        <f>-P19</f>
        <v>-500</v>
      </c>
      <c r="AO8" s="11">
        <f>+AM8-AN8</f>
        <v>64.920000000000016</v>
      </c>
      <c r="AR8" s="61"/>
      <c r="AS8" s="24" t="s">
        <v>43</v>
      </c>
      <c r="AT8" s="25">
        <f>-N38</f>
        <v>-542.34</v>
      </c>
      <c r="AU8" s="21">
        <f>-P38</f>
        <v>-1781</v>
      </c>
      <c r="AV8" s="11">
        <f t="shared" si="4"/>
        <v>1238.6599999999999</v>
      </c>
    </row>
    <row r="9" spans="1:48" ht="15.75" x14ac:dyDescent="0.25">
      <c r="A9" s="8" t="s">
        <v>67</v>
      </c>
      <c r="B9" s="52"/>
      <c r="C9" s="52"/>
      <c r="D9" s="52"/>
      <c r="E9" s="52"/>
      <c r="F9" s="29"/>
      <c r="G9" s="29"/>
      <c r="H9" s="29"/>
      <c r="I9" s="52"/>
      <c r="J9" s="29"/>
      <c r="K9" s="29"/>
      <c r="L9" s="29"/>
      <c r="M9" s="52">
        <f>'[1]Budget Report 06-2016'!$F$68</f>
        <v>24.65</v>
      </c>
      <c r="N9" s="51">
        <f t="shared" si="5"/>
        <v>24.65</v>
      </c>
      <c r="O9" s="29" t="s">
        <v>80</v>
      </c>
      <c r="P9" s="18">
        <v>25</v>
      </c>
      <c r="Q9" s="15">
        <f t="shared" si="6"/>
        <v>0.35000000000000142</v>
      </c>
      <c r="R9" s="39"/>
      <c r="S9" s="8" t="s">
        <v>8</v>
      </c>
      <c r="T9" s="52"/>
      <c r="U9" s="52"/>
      <c r="V9" s="52"/>
      <c r="W9" s="52"/>
      <c r="X9" s="15"/>
      <c r="Y9" s="15"/>
      <c r="Z9" s="15"/>
      <c r="AA9" s="5"/>
      <c r="AB9" s="15"/>
      <c r="AC9" s="15"/>
      <c r="AD9" s="15"/>
      <c r="AE9" s="52">
        <f>'[1]Budget Report 06-2016'!$F$5</f>
        <v>276.5</v>
      </c>
      <c r="AF9" s="52">
        <f t="shared" si="7"/>
        <v>276.5</v>
      </c>
      <c r="AG9" s="5" t="s">
        <v>80</v>
      </c>
      <c r="AH9" s="13">
        <v>2450</v>
      </c>
      <c r="AI9" s="6">
        <f t="shared" si="8"/>
        <v>-2173.5</v>
      </c>
      <c r="AK9" s="61"/>
      <c r="AL9" s="24" t="s">
        <v>46</v>
      </c>
      <c r="AM9" s="36">
        <f>SUM(AM7:AM8)</f>
        <v>421.89000000000004</v>
      </c>
      <c r="AN9" s="23">
        <f>SUM(AN7:AN8)</f>
        <v>0</v>
      </c>
      <c r="AO9" s="22">
        <f>+AM9-AN9</f>
        <v>421.89000000000004</v>
      </c>
      <c r="AR9" s="61"/>
      <c r="AS9" s="24" t="s">
        <v>45</v>
      </c>
      <c r="AT9" s="25">
        <f>-N33</f>
        <v>-2622</v>
      </c>
      <c r="AU9" s="21">
        <f>-P33</f>
        <v>-3000</v>
      </c>
      <c r="AV9" s="11">
        <f t="shared" si="4"/>
        <v>378</v>
      </c>
    </row>
    <row r="10" spans="1:48" ht="15.75" x14ac:dyDescent="0.25">
      <c r="A10" s="8" t="s">
        <v>69</v>
      </c>
      <c r="B10" s="52"/>
      <c r="C10" s="52"/>
      <c r="D10" s="52"/>
      <c r="E10" s="52"/>
      <c r="F10" s="29"/>
      <c r="G10" s="29"/>
      <c r="H10" s="29"/>
      <c r="I10" s="52"/>
      <c r="J10" s="29"/>
      <c r="K10" s="29"/>
      <c r="L10" s="29"/>
      <c r="M10" s="52">
        <f>'[1]Budget Report 06-2016'!$F$57</f>
        <v>33.92</v>
      </c>
      <c r="N10" s="51">
        <f t="shared" si="5"/>
        <v>33.92</v>
      </c>
      <c r="O10" s="29" t="s">
        <v>80</v>
      </c>
      <c r="P10" s="18">
        <v>60</v>
      </c>
      <c r="Q10" s="15">
        <f t="shared" si="6"/>
        <v>26.08</v>
      </c>
      <c r="R10" s="39"/>
      <c r="S10" s="42" t="s">
        <v>16</v>
      </c>
      <c r="T10" s="52"/>
      <c r="U10" s="52"/>
      <c r="V10" s="52"/>
      <c r="W10" s="52"/>
      <c r="X10" s="15"/>
      <c r="Y10" s="15"/>
      <c r="Z10" s="15"/>
      <c r="AA10" s="5"/>
      <c r="AB10" s="15"/>
      <c r="AC10" s="15"/>
      <c r="AD10" s="15"/>
      <c r="AE10" s="52">
        <f>'[1]Budget Report 06-2016'!$F$12</f>
        <v>438.19</v>
      </c>
      <c r="AF10" s="52">
        <f t="shared" si="7"/>
        <v>438.19</v>
      </c>
      <c r="AG10" s="5" t="s">
        <v>80</v>
      </c>
      <c r="AH10" s="13">
        <v>0</v>
      </c>
      <c r="AI10" s="6">
        <f t="shared" si="8"/>
        <v>438.19</v>
      </c>
      <c r="AK10" s="61"/>
      <c r="AL10" s="24"/>
      <c r="AM10" s="47"/>
      <c r="AN10" s="47"/>
      <c r="AO10" s="40"/>
      <c r="AR10" s="61"/>
      <c r="AS10" s="24" t="s">
        <v>92</v>
      </c>
      <c r="AT10" s="25">
        <f>-N14*0.3333</f>
        <v>-1839.4693679999996</v>
      </c>
      <c r="AU10" s="21">
        <f>ROUND((-P14*0.275),0)</f>
        <v>-1320</v>
      </c>
      <c r="AV10" s="11">
        <f>+AT10-AU10</f>
        <v>-519.46936799999958</v>
      </c>
    </row>
    <row r="11" spans="1:48" ht="15.75" x14ac:dyDescent="0.25">
      <c r="A11" s="8" t="s">
        <v>37</v>
      </c>
      <c r="B11" s="52"/>
      <c r="C11" s="52"/>
      <c r="D11" s="52"/>
      <c r="E11" s="52"/>
      <c r="F11" s="29"/>
      <c r="G11" s="29"/>
      <c r="H11" s="29"/>
      <c r="I11" s="52"/>
      <c r="J11" s="29"/>
      <c r="K11" s="29"/>
      <c r="L11" s="29"/>
      <c r="M11" s="52">
        <f>'[1]Budget Report 06-2016'!$F$69</f>
        <v>120</v>
      </c>
      <c r="N11" s="51">
        <f t="shared" si="5"/>
        <v>120</v>
      </c>
      <c r="O11" s="29" t="s">
        <v>80</v>
      </c>
      <c r="P11" s="18">
        <v>190</v>
      </c>
      <c r="Q11" s="15">
        <f t="shared" si="6"/>
        <v>70</v>
      </c>
      <c r="R11" s="39"/>
      <c r="S11" s="8" t="s">
        <v>38</v>
      </c>
      <c r="T11" s="52"/>
      <c r="U11" s="52"/>
      <c r="V11" s="52"/>
      <c r="W11" s="52"/>
      <c r="X11" s="15"/>
      <c r="Y11" s="15"/>
      <c r="Z11" s="15"/>
      <c r="AA11" s="5"/>
      <c r="AB11" s="15"/>
      <c r="AC11" s="15"/>
      <c r="AD11" s="15"/>
      <c r="AE11" s="52">
        <f>'[1]Budget Report 06-2016'!$F$3</f>
        <v>2722.5</v>
      </c>
      <c r="AF11" s="52">
        <f t="shared" si="7"/>
        <v>2722.5</v>
      </c>
      <c r="AG11" s="5" t="s">
        <v>80</v>
      </c>
      <c r="AH11" s="13">
        <v>5000</v>
      </c>
      <c r="AI11" s="6">
        <f t="shared" si="8"/>
        <v>-2277.5</v>
      </c>
      <c r="AK11" s="61" t="s">
        <v>21</v>
      </c>
      <c r="AL11" s="24" t="s">
        <v>41</v>
      </c>
      <c r="AM11" s="25">
        <f>+AF7</f>
        <v>6690</v>
      </c>
      <c r="AN11" s="21">
        <f>+AH7</f>
        <v>7000</v>
      </c>
      <c r="AO11" s="11">
        <f>+AM11-AN11</f>
        <v>-310</v>
      </c>
      <c r="AR11" s="61"/>
      <c r="AS11" s="24" t="s">
        <v>34</v>
      </c>
      <c r="AT11" s="25">
        <f>-N5</f>
        <v>-319.72000000000003</v>
      </c>
      <c r="AU11" s="21">
        <f>-P5</f>
        <v>-800</v>
      </c>
      <c r="AV11" s="11">
        <f>+AT11-AU11</f>
        <v>480.28</v>
      </c>
    </row>
    <row r="12" spans="1:48" ht="15.75" x14ac:dyDescent="0.25">
      <c r="A12" s="8" t="s">
        <v>5</v>
      </c>
      <c r="B12" s="52"/>
      <c r="C12" s="52"/>
      <c r="D12" s="52"/>
      <c r="E12" s="52"/>
      <c r="F12" s="29"/>
      <c r="G12" s="29"/>
      <c r="H12" s="29"/>
      <c r="I12" s="52"/>
      <c r="J12" s="29"/>
      <c r="K12" s="29"/>
      <c r="L12" s="29"/>
      <c r="M12" s="52">
        <f>'[1]Budget Report 06-2016'!$F$70</f>
        <v>378.29</v>
      </c>
      <c r="N12" s="51">
        <f t="shared" si="5"/>
        <v>378.29</v>
      </c>
      <c r="O12" s="29" t="s">
        <v>80</v>
      </c>
      <c r="P12" s="18">
        <v>800</v>
      </c>
      <c r="Q12" s="15">
        <f t="shared" si="6"/>
        <v>421.71</v>
      </c>
      <c r="R12" s="39"/>
      <c r="S12" s="8" t="s">
        <v>11</v>
      </c>
      <c r="T12" s="52"/>
      <c r="U12" s="52"/>
      <c r="V12" s="52"/>
      <c r="W12" s="52"/>
      <c r="X12" s="15"/>
      <c r="Y12" s="15"/>
      <c r="Z12" s="15"/>
      <c r="AA12" s="5"/>
      <c r="AB12" s="15"/>
      <c r="AC12" s="15"/>
      <c r="AD12" s="15"/>
      <c r="AE12" s="52">
        <f>'[1]Budget Report 06-2016'!$F$13</f>
        <v>0</v>
      </c>
      <c r="AF12" s="52">
        <f t="shared" si="7"/>
        <v>0</v>
      </c>
      <c r="AG12" s="30">
        <v>-500</v>
      </c>
      <c r="AH12" s="13">
        <v>0</v>
      </c>
      <c r="AI12" s="6">
        <f t="shared" si="8"/>
        <v>0</v>
      </c>
      <c r="AK12" s="61"/>
      <c r="AL12" s="24" t="s">
        <v>42</v>
      </c>
      <c r="AM12" s="68">
        <f>-N15</f>
        <v>-3280</v>
      </c>
      <c r="AN12" s="21">
        <f>-P15</f>
        <v>-3500</v>
      </c>
      <c r="AO12" s="11">
        <f>+AM12-AN12</f>
        <v>220</v>
      </c>
      <c r="AR12" s="61"/>
      <c r="AS12" s="24" t="s">
        <v>37</v>
      </c>
      <c r="AT12" s="25">
        <f>-N11</f>
        <v>-120</v>
      </c>
      <c r="AU12" s="21">
        <f>-P11</f>
        <v>-190</v>
      </c>
      <c r="AV12" s="11">
        <f>+AT12-AU12</f>
        <v>70</v>
      </c>
    </row>
    <row r="13" spans="1:48" ht="15.75" x14ac:dyDescent="0.25">
      <c r="A13" s="8" t="s">
        <v>7</v>
      </c>
      <c r="B13" s="52"/>
      <c r="C13" s="52"/>
      <c r="D13" s="52"/>
      <c r="E13" s="52"/>
      <c r="F13" s="29"/>
      <c r="G13" s="29"/>
      <c r="H13" s="29"/>
      <c r="I13" s="52"/>
      <c r="J13" s="29"/>
      <c r="K13" s="29"/>
      <c r="L13" s="29"/>
      <c r="M13" s="52">
        <f>'[1]Budget Report 06-2016'!$F$71</f>
        <v>238.5</v>
      </c>
      <c r="N13" s="51">
        <f t="shared" si="5"/>
        <v>238.5</v>
      </c>
      <c r="O13" s="29" t="s">
        <v>80</v>
      </c>
      <c r="P13" s="18">
        <v>300</v>
      </c>
      <c r="Q13" s="15">
        <f t="shared" si="6"/>
        <v>61.5</v>
      </c>
      <c r="R13" s="39"/>
      <c r="S13" s="8" t="s">
        <v>13</v>
      </c>
      <c r="T13" s="52"/>
      <c r="U13" s="52"/>
      <c r="V13" s="52"/>
      <c r="W13" s="52"/>
      <c r="X13" s="15"/>
      <c r="Y13" s="15"/>
      <c r="Z13" s="15"/>
      <c r="AA13" s="5"/>
      <c r="AB13" s="15"/>
      <c r="AC13" s="15"/>
      <c r="AD13" s="15"/>
      <c r="AE13" s="52">
        <f>'[1]Budget Report 06-2016'!$F$14</f>
        <v>620</v>
      </c>
      <c r="AF13" s="52">
        <f t="shared" si="7"/>
        <v>620</v>
      </c>
      <c r="AG13" s="5" t="s">
        <v>80</v>
      </c>
      <c r="AH13" s="13">
        <v>700</v>
      </c>
      <c r="AI13" s="6">
        <f t="shared" si="8"/>
        <v>-80</v>
      </c>
      <c r="AK13" s="61"/>
      <c r="AL13" s="24" t="s">
        <v>91</v>
      </c>
      <c r="AM13" s="25">
        <f>-N14*0.6667</f>
        <v>-3679.4906319999991</v>
      </c>
      <c r="AN13" s="21">
        <f>ROUND((-P14*0.725),0)</f>
        <v>-3480</v>
      </c>
      <c r="AO13" s="11">
        <f>+AM13-AN13</f>
        <v>-199.4906319999991</v>
      </c>
      <c r="AR13" s="61"/>
      <c r="AS13" s="24" t="s">
        <v>75</v>
      </c>
      <c r="AT13" s="25">
        <f>-N20</f>
        <v>-100</v>
      </c>
      <c r="AU13" s="21">
        <f>-P20</f>
        <v>-100</v>
      </c>
      <c r="AV13" s="11">
        <f>+AT13-AU13</f>
        <v>0</v>
      </c>
    </row>
    <row r="14" spans="1:48" ht="15.75" x14ac:dyDescent="0.25">
      <c r="A14" s="26" t="s">
        <v>33</v>
      </c>
      <c r="B14" s="52"/>
      <c r="C14" s="52"/>
      <c r="D14" s="52"/>
      <c r="E14" s="52"/>
      <c r="F14" s="29"/>
      <c r="G14" s="29"/>
      <c r="H14" s="29"/>
      <c r="I14" s="52"/>
      <c r="J14" s="29"/>
      <c r="K14" s="29"/>
      <c r="L14" s="29"/>
      <c r="M14" s="52">
        <f>SUM('[1]Budget Report 06-2016'!$F$17:$F$56)</f>
        <v>5518.9599999999991</v>
      </c>
      <c r="N14" s="51">
        <f t="shared" si="5"/>
        <v>5518.9599999999991</v>
      </c>
      <c r="O14" s="30">
        <v>-450</v>
      </c>
      <c r="P14" s="18">
        <v>4800</v>
      </c>
      <c r="Q14" s="56">
        <f t="shared" si="6"/>
        <v>-718.95999999999913</v>
      </c>
      <c r="R14" s="39"/>
      <c r="S14" s="8" t="s">
        <v>15</v>
      </c>
      <c r="T14" s="52"/>
      <c r="U14" s="52"/>
      <c r="V14" s="52"/>
      <c r="W14" s="52"/>
      <c r="X14" s="15"/>
      <c r="Y14" s="15"/>
      <c r="Z14" s="15"/>
      <c r="AA14" s="5"/>
      <c r="AB14" s="15"/>
      <c r="AC14" s="15"/>
      <c r="AD14" s="15"/>
      <c r="AE14" s="52">
        <f>'[1]Budget Report 06-2016'!$F$4</f>
        <v>6958</v>
      </c>
      <c r="AF14" s="52">
        <f t="shared" si="7"/>
        <v>6958</v>
      </c>
      <c r="AG14" s="30">
        <v>-500</v>
      </c>
      <c r="AH14" s="13">
        <v>8000</v>
      </c>
      <c r="AI14" s="6">
        <f t="shared" si="8"/>
        <v>-1042</v>
      </c>
      <c r="AK14" s="61"/>
      <c r="AL14" s="24" t="s">
        <v>46</v>
      </c>
      <c r="AM14" s="36">
        <f>SUM(AM11:AM13)</f>
        <v>-269.4906319999991</v>
      </c>
      <c r="AN14" s="23">
        <f>SUM(AN11:AN13)</f>
        <v>20</v>
      </c>
      <c r="AO14" s="22">
        <f>+AM14-AN14</f>
        <v>-289.4906319999991</v>
      </c>
      <c r="AR14" s="61"/>
      <c r="AS14" s="24" t="s">
        <v>46</v>
      </c>
      <c r="AT14" s="36">
        <f>SUM(AT6:AT13)</f>
        <v>747.32063200000061</v>
      </c>
      <c r="AU14" s="23">
        <f>SUM(AU6:AU13)</f>
        <v>9</v>
      </c>
      <c r="AV14" s="22">
        <f>+AT14-AU14</f>
        <v>738.32063200000061</v>
      </c>
    </row>
    <row r="15" spans="1:48" ht="15.75" x14ac:dyDescent="0.25">
      <c r="A15" s="8" t="s">
        <v>32</v>
      </c>
      <c r="B15" s="52"/>
      <c r="C15" s="52"/>
      <c r="D15" s="52"/>
      <c r="E15" s="52"/>
      <c r="F15" s="29"/>
      <c r="G15" s="29"/>
      <c r="H15" s="29"/>
      <c r="I15" s="52"/>
      <c r="J15" s="29"/>
      <c r="K15" s="29"/>
      <c r="L15" s="29"/>
      <c r="M15" s="52">
        <f>'[1]Budget Report 06-2016'!$F$59</f>
        <v>3280</v>
      </c>
      <c r="N15" s="51">
        <f t="shared" ref="N15:N41" si="9">SUM(B15:M15)</f>
        <v>3280</v>
      </c>
      <c r="O15" s="29" t="s">
        <v>80</v>
      </c>
      <c r="P15" s="18">
        <v>3500</v>
      </c>
      <c r="Q15" s="15">
        <f t="shared" si="6"/>
        <v>220</v>
      </c>
      <c r="R15" s="39"/>
      <c r="S15" s="8" t="s">
        <v>36</v>
      </c>
      <c r="T15" s="52"/>
      <c r="U15" s="52"/>
      <c r="V15" s="52"/>
      <c r="W15" s="52"/>
      <c r="X15" s="15"/>
      <c r="Y15" s="15"/>
      <c r="Z15" s="15"/>
      <c r="AA15" s="5"/>
      <c r="AB15" s="15"/>
      <c r="AC15" s="15"/>
      <c r="AD15" s="15"/>
      <c r="AE15" s="52">
        <f>'[1]Budget Report 06-2016'!$F$15</f>
        <v>6812.22</v>
      </c>
      <c r="AF15" s="52">
        <f t="shared" si="7"/>
        <v>6812.22</v>
      </c>
      <c r="AG15" s="5" t="s">
        <v>80</v>
      </c>
      <c r="AH15" s="13">
        <v>2400</v>
      </c>
      <c r="AI15" s="6">
        <f t="shared" si="8"/>
        <v>4412.22</v>
      </c>
      <c r="AK15" s="62"/>
      <c r="AR15" s="62"/>
    </row>
    <row r="16" spans="1:48" ht="15.75" x14ac:dyDescent="0.25">
      <c r="A16" s="8" t="s">
        <v>9</v>
      </c>
      <c r="B16" s="52"/>
      <c r="C16" s="52"/>
      <c r="D16" s="52"/>
      <c r="E16" s="52"/>
      <c r="F16" s="29"/>
      <c r="G16" s="29"/>
      <c r="H16" s="29"/>
      <c r="I16" s="52"/>
      <c r="J16" s="29"/>
      <c r="K16" s="29"/>
      <c r="L16" s="29"/>
      <c r="M16" s="52">
        <f>'[1]Budget Report 06-2016'!$F$72</f>
        <v>0</v>
      </c>
      <c r="N16" s="51">
        <f t="shared" si="9"/>
        <v>0</v>
      </c>
      <c r="O16" s="29" t="s">
        <v>80</v>
      </c>
      <c r="P16" s="18">
        <v>150</v>
      </c>
      <c r="Q16" s="15">
        <f t="shared" si="6"/>
        <v>150</v>
      </c>
      <c r="R16" s="39"/>
      <c r="S16" s="8" t="s">
        <v>81</v>
      </c>
      <c r="T16" s="52"/>
      <c r="U16" s="52"/>
      <c r="V16" s="52"/>
      <c r="W16" s="52"/>
      <c r="X16" s="15"/>
      <c r="Y16" s="15"/>
      <c r="Z16" s="15"/>
      <c r="AA16" s="5"/>
      <c r="AB16" s="15"/>
      <c r="AC16" s="15"/>
      <c r="AD16" s="15"/>
      <c r="AE16" s="52">
        <f>'[1]Budget Report 06-2016'!$F$9</f>
        <v>200</v>
      </c>
      <c r="AF16" s="52">
        <f t="shared" si="7"/>
        <v>200</v>
      </c>
      <c r="AG16" s="5" t="s">
        <v>80</v>
      </c>
      <c r="AH16" s="13">
        <v>200</v>
      </c>
      <c r="AI16" s="6">
        <f t="shared" si="8"/>
        <v>0</v>
      </c>
      <c r="AK16" s="61" t="s">
        <v>64</v>
      </c>
      <c r="AL16" s="24" t="s">
        <v>41</v>
      </c>
      <c r="AM16" s="25">
        <f>AF8</f>
        <v>1819.58</v>
      </c>
      <c r="AN16" s="21">
        <f>AH8</f>
        <v>1000</v>
      </c>
      <c r="AO16" s="11">
        <f>+AM16-AN16</f>
        <v>819.57999999999993</v>
      </c>
      <c r="AR16" s="62" t="s">
        <v>66</v>
      </c>
      <c r="AS16" s="24" t="s">
        <v>82</v>
      </c>
      <c r="AT16" s="25">
        <f>+AF15</f>
        <v>6812.22</v>
      </c>
      <c r="AU16" s="21">
        <f>+AH15</f>
        <v>2400</v>
      </c>
      <c r="AV16" s="11">
        <f t="shared" ref="AV16:AV22" si="10">+AT16-AU16</f>
        <v>4412.22</v>
      </c>
    </row>
    <row r="17" spans="1:48" ht="15.75" x14ac:dyDescent="0.25">
      <c r="A17" s="26" t="s">
        <v>10</v>
      </c>
      <c r="B17" s="52"/>
      <c r="C17" s="52"/>
      <c r="D17" s="52"/>
      <c r="E17" s="52"/>
      <c r="F17" s="29"/>
      <c r="G17" s="29"/>
      <c r="H17" s="29"/>
      <c r="I17" s="52"/>
      <c r="J17" s="29"/>
      <c r="K17" s="29"/>
      <c r="L17" s="29"/>
      <c r="M17" s="52">
        <f>'[1]Budget Report 06-2016'!$F$73</f>
        <v>1807.93</v>
      </c>
      <c r="N17" s="51">
        <f t="shared" si="9"/>
        <v>1807.93</v>
      </c>
      <c r="O17" s="30">
        <v>-230</v>
      </c>
      <c r="P17" s="18">
        <v>2145</v>
      </c>
      <c r="Q17" s="56">
        <f t="shared" si="6"/>
        <v>337.06999999999994</v>
      </c>
      <c r="R17" s="39"/>
      <c r="S17" s="8" t="s">
        <v>19</v>
      </c>
      <c r="T17" s="52"/>
      <c r="U17" s="52"/>
      <c r="V17" s="52"/>
      <c r="W17" s="52"/>
      <c r="X17" s="15"/>
      <c r="Y17" s="15"/>
      <c r="Z17" s="15"/>
      <c r="AA17" s="5"/>
      <c r="AB17" s="15"/>
      <c r="AC17" s="15"/>
      <c r="AD17" s="15"/>
      <c r="AE17" s="52">
        <f>'[1]Budget Report 06-2016'!$F$16</f>
        <v>429.47</v>
      </c>
      <c r="AF17" s="52">
        <f>SUM(T17:AE17)</f>
        <v>429.47</v>
      </c>
      <c r="AG17" s="5" t="s">
        <v>80</v>
      </c>
      <c r="AH17" s="13">
        <v>530</v>
      </c>
      <c r="AI17" s="6">
        <f t="shared" si="8"/>
        <v>-100.52999999999997</v>
      </c>
      <c r="AK17" s="62"/>
      <c r="AL17" s="24" t="s">
        <v>42</v>
      </c>
      <c r="AM17" s="43">
        <f>-N18</f>
        <v>-54.64</v>
      </c>
      <c r="AN17" s="21">
        <f>-P18</f>
        <v>0</v>
      </c>
      <c r="AO17" s="11">
        <f>+AM17-AN17</f>
        <v>-54.64</v>
      </c>
      <c r="AR17" s="62"/>
      <c r="AS17" s="24" t="s">
        <v>89</v>
      </c>
      <c r="AT17" s="25">
        <f>-N7</f>
        <v>-55</v>
      </c>
      <c r="AU17" s="21">
        <f>-P7</f>
        <v>-200</v>
      </c>
      <c r="AV17" s="11">
        <f>+AT17-AU17</f>
        <v>145</v>
      </c>
    </row>
    <row r="18" spans="1:48" ht="15.75" x14ac:dyDescent="0.25">
      <c r="A18" s="26" t="s">
        <v>64</v>
      </c>
      <c r="B18" s="52"/>
      <c r="C18" s="52"/>
      <c r="D18" s="52"/>
      <c r="E18" s="52"/>
      <c r="F18" s="29"/>
      <c r="G18" s="29"/>
      <c r="H18" s="29"/>
      <c r="I18" s="52"/>
      <c r="J18" s="29"/>
      <c r="K18" s="29"/>
      <c r="L18" s="29"/>
      <c r="M18" s="52">
        <f>'[1]Budget Report 06-2016'!$F$60</f>
        <v>54.64</v>
      </c>
      <c r="N18" s="51">
        <f t="shared" si="9"/>
        <v>54.64</v>
      </c>
      <c r="O18" s="30">
        <v>-200</v>
      </c>
      <c r="P18" s="18">
        <v>0</v>
      </c>
      <c r="Q18" s="56">
        <f t="shared" si="6"/>
        <v>-54.64</v>
      </c>
      <c r="R18" s="39"/>
      <c r="S18" s="8"/>
      <c r="T18" s="52"/>
      <c r="U18" s="52"/>
      <c r="V18" s="52"/>
      <c r="W18" s="52"/>
      <c r="X18" s="15"/>
      <c r="Y18" s="15"/>
      <c r="Z18" s="15"/>
      <c r="AA18" s="15"/>
      <c r="AB18" s="15"/>
      <c r="AC18" s="15"/>
      <c r="AD18" s="15"/>
      <c r="AE18" s="15"/>
      <c r="AF18" s="52"/>
      <c r="AG18" s="5"/>
      <c r="AH18" s="13"/>
      <c r="AI18" s="6"/>
      <c r="AK18" s="62"/>
      <c r="AL18" s="24" t="s">
        <v>14</v>
      </c>
      <c r="AM18" s="25">
        <f>-N23</f>
        <v>-250.38</v>
      </c>
      <c r="AN18" s="21">
        <f>-P23</f>
        <v>-250</v>
      </c>
      <c r="AO18" s="11">
        <f>+AM18-AN18</f>
        <v>-0.37999999999999545</v>
      </c>
      <c r="AS18" s="24" t="s">
        <v>86</v>
      </c>
      <c r="AT18" s="68">
        <f>-N8</f>
        <v>-1371.33</v>
      </c>
      <c r="AU18" s="21">
        <f>-P8</f>
        <v>-1500</v>
      </c>
      <c r="AV18" s="11">
        <f t="shared" si="10"/>
        <v>128.67000000000007</v>
      </c>
    </row>
    <row r="19" spans="1:48" ht="15.75" x14ac:dyDescent="0.25">
      <c r="A19" s="8" t="s">
        <v>39</v>
      </c>
      <c r="B19" s="52"/>
      <c r="C19" s="52"/>
      <c r="D19" s="52"/>
      <c r="E19" s="52"/>
      <c r="F19" s="29"/>
      <c r="G19" s="29"/>
      <c r="H19" s="29"/>
      <c r="I19" s="52"/>
      <c r="J19" s="29"/>
      <c r="K19" s="29"/>
      <c r="L19" s="29"/>
      <c r="M19" s="52">
        <f>'[1]Budget Report 06-2016'!$F$74</f>
        <v>435.08</v>
      </c>
      <c r="N19" s="51">
        <f t="shared" si="9"/>
        <v>435.08</v>
      </c>
      <c r="O19" s="29" t="s">
        <v>80</v>
      </c>
      <c r="P19" s="18">
        <v>500</v>
      </c>
      <c r="Q19" s="15">
        <f t="shared" si="6"/>
        <v>64.920000000000016</v>
      </c>
      <c r="R19" s="39"/>
      <c r="S19" s="8"/>
      <c r="T19" s="52"/>
      <c r="U19" s="52"/>
      <c r="V19" s="52"/>
      <c r="W19" s="52"/>
      <c r="X19" s="15"/>
      <c r="Y19" s="15"/>
      <c r="Z19" s="15"/>
      <c r="AA19" s="15"/>
      <c r="AB19" s="15"/>
      <c r="AC19" s="15"/>
      <c r="AD19" s="15"/>
      <c r="AE19" s="15"/>
      <c r="AF19" s="52"/>
      <c r="AG19" s="5"/>
      <c r="AH19" s="13"/>
      <c r="AI19" s="6"/>
      <c r="AK19" s="62"/>
      <c r="AL19" s="33" t="s">
        <v>70</v>
      </c>
      <c r="AM19" s="47">
        <f>-N30</f>
        <v>-129</v>
      </c>
      <c r="AN19" s="48">
        <f>-P30</f>
        <v>-129</v>
      </c>
      <c r="AO19" s="11">
        <f>+AM19-AN19</f>
        <v>0</v>
      </c>
      <c r="AQ19" s="34"/>
      <c r="AR19" s="62"/>
      <c r="AS19" s="24" t="s">
        <v>7</v>
      </c>
      <c r="AT19" s="25">
        <f>-N13</f>
        <v>-238.5</v>
      </c>
      <c r="AU19" s="21">
        <f>-P13</f>
        <v>-300</v>
      </c>
      <c r="AV19" s="11">
        <f t="shared" si="10"/>
        <v>61.5</v>
      </c>
    </row>
    <row r="20" spans="1:48" ht="15.75" x14ac:dyDescent="0.25">
      <c r="A20" s="8" t="s">
        <v>12</v>
      </c>
      <c r="B20" s="52"/>
      <c r="C20" s="52"/>
      <c r="D20" s="52"/>
      <c r="E20" s="52"/>
      <c r="F20" s="29"/>
      <c r="G20" s="29"/>
      <c r="H20" s="29"/>
      <c r="I20" s="52"/>
      <c r="J20" s="29"/>
      <c r="K20" s="29"/>
      <c r="L20" s="29"/>
      <c r="M20" s="52">
        <f>'[1]Budget Report 06-2016'!$F$75</f>
        <v>100</v>
      </c>
      <c r="N20" s="51">
        <f t="shared" si="9"/>
        <v>100</v>
      </c>
      <c r="O20" s="29" t="s">
        <v>80</v>
      </c>
      <c r="P20" s="18">
        <v>100</v>
      </c>
      <c r="Q20" s="15">
        <f t="shared" si="6"/>
        <v>0</v>
      </c>
      <c r="R20" s="39"/>
      <c r="S20" s="8"/>
      <c r="T20" s="52"/>
      <c r="U20" s="52"/>
      <c r="V20" s="52"/>
      <c r="W20" s="52"/>
      <c r="X20" s="15"/>
      <c r="Y20" s="15"/>
      <c r="Z20" s="15"/>
      <c r="AA20" s="15"/>
      <c r="AB20" s="15"/>
      <c r="AC20" s="15"/>
      <c r="AD20" s="15"/>
      <c r="AE20" s="15"/>
      <c r="AF20" s="52"/>
      <c r="AG20" s="5"/>
      <c r="AH20" s="13"/>
      <c r="AI20" s="6"/>
      <c r="AK20" s="61"/>
      <c r="AL20" s="32" t="s">
        <v>63</v>
      </c>
      <c r="AM20" s="47">
        <f>-N39</f>
        <v>-562.46</v>
      </c>
      <c r="AN20" s="48">
        <f>-P39</f>
        <v>-600</v>
      </c>
      <c r="AO20" s="11">
        <f>+AM20-AN20</f>
        <v>37.539999999999964</v>
      </c>
      <c r="AR20" s="62"/>
      <c r="AS20" s="24" t="s">
        <v>9</v>
      </c>
      <c r="AT20" s="25">
        <f>-N16</f>
        <v>0</v>
      </c>
      <c r="AU20" s="21">
        <f>-P16</f>
        <v>-150</v>
      </c>
      <c r="AV20" s="11">
        <f t="shared" si="10"/>
        <v>150</v>
      </c>
    </row>
    <row r="21" spans="1:48" ht="15.75" x14ac:dyDescent="0.25">
      <c r="A21" s="8" t="s">
        <v>16</v>
      </c>
      <c r="B21" s="52"/>
      <c r="C21" s="52"/>
      <c r="D21" s="52"/>
      <c r="E21" s="52"/>
      <c r="F21" s="29"/>
      <c r="G21" s="29"/>
      <c r="H21" s="29"/>
      <c r="I21" s="52"/>
      <c r="J21" s="29"/>
      <c r="K21" s="29"/>
      <c r="L21" s="29"/>
      <c r="M21" s="52">
        <f>'[1]Budget Report 06-2016'!$F$76</f>
        <v>696.42</v>
      </c>
      <c r="N21" s="51">
        <f t="shared" si="9"/>
        <v>696.42</v>
      </c>
      <c r="O21" s="29" t="s">
        <v>80</v>
      </c>
      <c r="P21" s="18">
        <v>175</v>
      </c>
      <c r="Q21" s="15">
        <f t="shared" si="6"/>
        <v>-521.41999999999996</v>
      </c>
      <c r="R21" s="39"/>
      <c r="S21" s="8"/>
      <c r="T21" s="52"/>
      <c r="U21" s="52"/>
      <c r="V21" s="52"/>
      <c r="W21" s="52"/>
      <c r="X21" s="15"/>
      <c r="Y21" s="15"/>
      <c r="Z21" s="15"/>
      <c r="AA21" s="15"/>
      <c r="AB21" s="15"/>
      <c r="AC21" s="15"/>
      <c r="AD21" s="15"/>
      <c r="AE21" s="15"/>
      <c r="AF21" s="52"/>
      <c r="AG21" s="5"/>
      <c r="AH21" s="13"/>
      <c r="AI21" s="6"/>
      <c r="AK21" s="61"/>
      <c r="AL21" s="24" t="s">
        <v>46</v>
      </c>
      <c r="AM21" s="36">
        <f>SUM(AM16:AM20)</f>
        <v>823.09999999999991</v>
      </c>
      <c r="AN21" s="46">
        <f>SUM(AN16:AN20)</f>
        <v>21</v>
      </c>
      <c r="AO21" s="22">
        <f>SUM(AO16:AO20)</f>
        <v>802.09999999999991</v>
      </c>
      <c r="AR21" s="62"/>
      <c r="AS21" s="24" t="s">
        <v>76</v>
      </c>
      <c r="AT21" s="25">
        <f>-N28</f>
        <v>-177.17</v>
      </c>
      <c r="AU21" s="21">
        <f>-P28</f>
        <v>-150</v>
      </c>
      <c r="AV21" s="11">
        <f>+AT21-AU21</f>
        <v>-27.169999999999987</v>
      </c>
    </row>
    <row r="22" spans="1:48" ht="15.75" x14ac:dyDescent="0.25">
      <c r="A22" s="8" t="s">
        <v>84</v>
      </c>
      <c r="B22" s="52"/>
      <c r="C22" s="52"/>
      <c r="D22" s="52"/>
      <c r="E22" s="52"/>
      <c r="F22" s="29"/>
      <c r="G22" s="29"/>
      <c r="H22" s="29"/>
      <c r="I22" s="52"/>
      <c r="J22" s="29"/>
      <c r="K22" s="29"/>
      <c r="L22" s="29"/>
      <c r="M22" s="52">
        <f>'[1]Budget Report 06-2016'!$F$77</f>
        <v>477.59</v>
      </c>
      <c r="N22" s="51">
        <f t="shared" si="9"/>
        <v>477.59</v>
      </c>
      <c r="O22" s="29" t="s">
        <v>80</v>
      </c>
      <c r="P22" s="18">
        <v>500</v>
      </c>
      <c r="Q22" s="15">
        <f t="shared" si="6"/>
        <v>22.410000000000025</v>
      </c>
      <c r="R22" s="39"/>
      <c r="S22" s="8"/>
      <c r="T22" s="52"/>
      <c r="U22" s="52"/>
      <c r="V22" s="52"/>
      <c r="W22" s="52"/>
      <c r="X22" s="15"/>
      <c r="Y22" s="15"/>
      <c r="Z22" s="15"/>
      <c r="AA22" s="15">
        <f>SUM(AA6:AA17)</f>
        <v>0</v>
      </c>
      <c r="AB22" s="15">
        <f t="shared" ref="AB22" si="11">SUM(AB6:AB17)</f>
        <v>0</v>
      </c>
      <c r="AC22" s="15">
        <f>SUM(AC6:AC17)</f>
        <v>0</v>
      </c>
      <c r="AD22" s="15">
        <f>SUM(AD6:AD17)</f>
        <v>0</v>
      </c>
      <c r="AE22" s="15">
        <f>SUM(AE6:AE17)</f>
        <v>27823.43</v>
      </c>
      <c r="AF22" s="52"/>
      <c r="AG22" s="5"/>
      <c r="AH22" s="13"/>
      <c r="AI22" s="6"/>
      <c r="AK22" s="61"/>
      <c r="AL22" s="24"/>
      <c r="AM22" s="25"/>
      <c r="AN22" s="25"/>
      <c r="AO22" s="11"/>
      <c r="AR22" s="62"/>
      <c r="AS22" s="24" t="s">
        <v>85</v>
      </c>
      <c r="AT22" s="54">
        <f>-N41</f>
        <v>0</v>
      </c>
      <c r="AU22" s="45">
        <f>-P41</f>
        <v>-100</v>
      </c>
      <c r="AV22" s="11">
        <f t="shared" si="10"/>
        <v>100</v>
      </c>
    </row>
    <row r="23" spans="1:48" ht="15.75" x14ac:dyDescent="0.25">
      <c r="A23" s="8" t="s">
        <v>14</v>
      </c>
      <c r="B23" s="52"/>
      <c r="C23" s="52"/>
      <c r="D23" s="52"/>
      <c r="E23" s="52"/>
      <c r="F23" s="29"/>
      <c r="G23" s="29"/>
      <c r="H23" s="29"/>
      <c r="I23" s="52"/>
      <c r="J23" s="29"/>
      <c r="K23" s="29"/>
      <c r="L23" s="29"/>
      <c r="M23" s="52">
        <f>'[1]Budget Report 06-2016'!$F$78</f>
        <v>250.38</v>
      </c>
      <c r="N23" s="51">
        <f t="shared" si="9"/>
        <v>250.38</v>
      </c>
      <c r="O23" s="29" t="s">
        <v>80</v>
      </c>
      <c r="P23" s="18">
        <v>250</v>
      </c>
      <c r="Q23" s="15">
        <f t="shared" si="6"/>
        <v>-0.37999999999999545</v>
      </c>
      <c r="R23" s="39"/>
      <c r="AF23" s="9">
        <f>SUM(AF5:AF21)</f>
        <v>27823.43</v>
      </c>
      <c r="AG23" s="9"/>
      <c r="AH23" s="14">
        <f>SUM(AH5:AH21)</f>
        <v>27780</v>
      </c>
      <c r="AI23" s="9">
        <f>SUM(AI5:AI21)</f>
        <v>43.430000000000064</v>
      </c>
      <c r="AK23" s="61" t="s">
        <v>71</v>
      </c>
      <c r="AL23" s="24" t="s">
        <v>41</v>
      </c>
      <c r="AM23" s="25">
        <f>+AF9</f>
        <v>276.5</v>
      </c>
      <c r="AN23" s="27">
        <f>+AH9</f>
        <v>2450</v>
      </c>
      <c r="AO23" s="11">
        <f>+AM23-AN23</f>
        <v>-2173.5</v>
      </c>
      <c r="AR23" s="62"/>
      <c r="AS23" s="24" t="s">
        <v>46</v>
      </c>
      <c r="AT23" s="36">
        <f>SUM(AT16:AT22)</f>
        <v>4970.22</v>
      </c>
      <c r="AU23" s="46">
        <f>SUM(AU16:AU22)</f>
        <v>0</v>
      </c>
      <c r="AV23" s="22">
        <f>SUM(AV16:AV21)</f>
        <v>4870.22</v>
      </c>
    </row>
    <row r="24" spans="1:48" ht="15.75" x14ac:dyDescent="0.25">
      <c r="A24" s="8" t="s">
        <v>17</v>
      </c>
      <c r="B24" s="52"/>
      <c r="C24" s="52"/>
      <c r="D24" s="52"/>
      <c r="E24" s="52"/>
      <c r="F24" s="29"/>
      <c r="G24" s="29"/>
      <c r="H24" s="29"/>
      <c r="I24" s="52"/>
      <c r="J24" s="29"/>
      <c r="K24" s="29"/>
      <c r="L24" s="29"/>
      <c r="M24" s="52">
        <f>'[1]Budget Report 06-2016'!$F$79</f>
        <v>620</v>
      </c>
      <c r="N24" s="51">
        <f t="shared" si="9"/>
        <v>620</v>
      </c>
      <c r="O24" s="29" t="s">
        <v>80</v>
      </c>
      <c r="P24" s="18">
        <v>620</v>
      </c>
      <c r="Q24" s="15">
        <f t="shared" si="6"/>
        <v>0</v>
      </c>
      <c r="R24" s="55"/>
      <c r="S24" s="34"/>
      <c r="AK24" s="61"/>
      <c r="AL24" s="24" t="s">
        <v>72</v>
      </c>
      <c r="AM24" s="25">
        <f>-N10</f>
        <v>-33.92</v>
      </c>
      <c r="AN24" s="44">
        <f>-P10</f>
        <v>-60</v>
      </c>
      <c r="AO24" s="11">
        <f>+AM24-AN24</f>
        <v>26.08</v>
      </c>
      <c r="AR24" s="62"/>
    </row>
    <row r="25" spans="1:48" ht="15.75" x14ac:dyDescent="0.25">
      <c r="A25" s="8" t="s">
        <v>18</v>
      </c>
      <c r="B25" s="52"/>
      <c r="C25" s="52"/>
      <c r="D25" s="52"/>
      <c r="E25" s="52"/>
      <c r="F25" s="29"/>
      <c r="G25" s="29"/>
      <c r="H25" s="29"/>
      <c r="I25" s="52"/>
      <c r="J25" s="29"/>
      <c r="K25" s="29"/>
      <c r="L25" s="29"/>
      <c r="M25" s="52">
        <f>'[1]Budget Report 06-2016'!$F$80</f>
        <v>0</v>
      </c>
      <c r="N25" s="51">
        <f t="shared" si="9"/>
        <v>0</v>
      </c>
      <c r="O25" s="29" t="s">
        <v>80</v>
      </c>
      <c r="P25" s="18">
        <v>175</v>
      </c>
      <c r="Q25" s="15">
        <f t="shared" si="6"/>
        <v>175</v>
      </c>
      <c r="R25" s="55"/>
      <c r="S25" s="34"/>
      <c r="AF25" s="67">
        <f>+AF23/AH23</f>
        <v>1.0015633549316054</v>
      </c>
      <c r="AK25" s="61"/>
      <c r="AL25" s="24" t="s">
        <v>73</v>
      </c>
      <c r="AM25" s="25">
        <f>-N17</f>
        <v>-1807.93</v>
      </c>
      <c r="AN25" s="44">
        <f>-P17</f>
        <v>-2145</v>
      </c>
      <c r="AO25" s="40">
        <f>+AM25-AN25</f>
        <v>337.06999999999994</v>
      </c>
      <c r="AR25" s="61" t="s">
        <v>19</v>
      </c>
      <c r="AS25" s="24" t="s">
        <v>41</v>
      </c>
      <c r="AT25" s="25">
        <f>+AF17</f>
        <v>429.47</v>
      </c>
      <c r="AU25" s="21">
        <f>+AH17</f>
        <v>530</v>
      </c>
      <c r="AV25" s="11">
        <f t="shared" ref="AV25:AV30" si="12">+AT25-AU25</f>
        <v>-100.52999999999997</v>
      </c>
    </row>
    <row r="26" spans="1:48" ht="15.75" x14ac:dyDescent="0.25">
      <c r="A26" s="8" t="s">
        <v>20</v>
      </c>
      <c r="B26" s="52"/>
      <c r="C26" s="52"/>
      <c r="D26" s="52"/>
      <c r="E26" s="52"/>
      <c r="F26" s="29"/>
      <c r="G26" s="29"/>
      <c r="H26" s="29"/>
      <c r="I26" s="52"/>
      <c r="J26" s="29"/>
      <c r="K26" s="29"/>
      <c r="L26" s="29"/>
      <c r="M26" s="52">
        <f>'[1]Budget Report 06-2016'!$F$81</f>
        <v>181.36</v>
      </c>
      <c r="N26" s="51">
        <f t="shared" si="9"/>
        <v>181.36</v>
      </c>
      <c r="O26" s="29" t="s">
        <v>80</v>
      </c>
      <c r="P26" s="18">
        <v>200</v>
      </c>
      <c r="Q26" s="15">
        <f t="shared" si="6"/>
        <v>18.639999999999986</v>
      </c>
      <c r="R26" s="55"/>
      <c r="S26" s="34"/>
      <c r="AK26" s="61"/>
      <c r="AL26" s="24" t="s">
        <v>88</v>
      </c>
      <c r="AM26" s="25">
        <f>-N34</f>
        <v>-148.78</v>
      </c>
      <c r="AN26" s="44">
        <f>-P34</f>
        <v>-250</v>
      </c>
      <c r="AO26" s="40">
        <f>+AM26-AN26</f>
        <v>101.22</v>
      </c>
      <c r="AR26" s="61"/>
      <c r="AS26" s="24" t="s">
        <v>18</v>
      </c>
      <c r="AT26" s="25">
        <f>-N25</f>
        <v>0</v>
      </c>
      <c r="AU26" s="21">
        <f>-P25</f>
        <v>-175</v>
      </c>
      <c r="AV26" s="11">
        <f t="shared" si="12"/>
        <v>175</v>
      </c>
    </row>
    <row r="27" spans="1:48" ht="15" customHeight="1" x14ac:dyDescent="0.25">
      <c r="A27" s="8" t="s">
        <v>48</v>
      </c>
      <c r="B27" s="52"/>
      <c r="C27" s="52"/>
      <c r="D27" s="52"/>
      <c r="E27" s="52"/>
      <c r="F27" s="29"/>
      <c r="G27" s="29"/>
      <c r="H27" s="29"/>
      <c r="I27" s="52"/>
      <c r="J27" s="29"/>
      <c r="K27" s="29"/>
      <c r="L27" s="29"/>
      <c r="M27" s="52">
        <f>'[1]Budget Report 06-2016'!$F$83</f>
        <v>194.2</v>
      </c>
      <c r="N27" s="51">
        <f t="shared" si="9"/>
        <v>194.2</v>
      </c>
      <c r="O27" s="29" t="s">
        <v>80</v>
      </c>
      <c r="P27" s="18">
        <v>100</v>
      </c>
      <c r="Q27" s="15">
        <f t="shared" si="6"/>
        <v>-94.199999999999989</v>
      </c>
      <c r="R27" s="55"/>
      <c r="S27" s="34"/>
      <c r="AK27" s="61"/>
      <c r="AL27" s="24" t="s">
        <v>46</v>
      </c>
      <c r="AM27" s="36">
        <f>SUM(AM23:AM25)</f>
        <v>-1565.3500000000001</v>
      </c>
      <c r="AN27" s="22">
        <f>SUM(AN23:AN26)</f>
        <v>-5</v>
      </c>
      <c r="AO27" s="22">
        <f>+AM27-AN27</f>
        <v>-1560.3500000000001</v>
      </c>
      <c r="AR27" s="61"/>
      <c r="AS27" s="33" t="s">
        <v>48</v>
      </c>
      <c r="AT27" s="25">
        <f>-N27</f>
        <v>-194.2</v>
      </c>
      <c r="AU27" s="21">
        <f>-P27</f>
        <v>-100</v>
      </c>
      <c r="AV27" s="11">
        <f t="shared" si="12"/>
        <v>-94.199999999999989</v>
      </c>
    </row>
    <row r="28" spans="1:48" ht="15.75" x14ac:dyDescent="0.25">
      <c r="A28" s="8" t="s">
        <v>22</v>
      </c>
      <c r="B28" s="52"/>
      <c r="C28" s="52"/>
      <c r="D28" s="52"/>
      <c r="E28" s="52"/>
      <c r="F28" s="29"/>
      <c r="G28" s="29"/>
      <c r="H28" s="29"/>
      <c r="I28" s="52"/>
      <c r="J28" s="29"/>
      <c r="K28" s="29"/>
      <c r="L28" s="29"/>
      <c r="M28" s="52">
        <f>'[1]Budget Report 06-2016'!$F$84</f>
        <v>177.17</v>
      </c>
      <c r="N28" s="51">
        <f t="shared" si="9"/>
        <v>177.17</v>
      </c>
      <c r="O28" s="29" t="s">
        <v>80</v>
      </c>
      <c r="P28" s="18">
        <v>150</v>
      </c>
      <c r="Q28" s="15">
        <f t="shared" si="6"/>
        <v>-27.169999999999987</v>
      </c>
      <c r="R28" s="55"/>
      <c r="S28" s="34"/>
      <c r="AK28" s="62"/>
      <c r="AR28" s="61"/>
      <c r="AS28" s="33" t="s">
        <v>23</v>
      </c>
      <c r="AT28" s="47">
        <f>-N29</f>
        <v>-61.22</v>
      </c>
      <c r="AU28" s="48">
        <f>-P29</f>
        <v>-50</v>
      </c>
      <c r="AV28" s="11">
        <f t="shared" si="12"/>
        <v>-11.219999999999999</v>
      </c>
    </row>
    <row r="29" spans="1:48" ht="15.75" x14ac:dyDescent="0.25">
      <c r="A29" s="8" t="s">
        <v>23</v>
      </c>
      <c r="B29" s="52"/>
      <c r="C29" s="52"/>
      <c r="D29" s="52"/>
      <c r="E29" s="52"/>
      <c r="F29" s="29"/>
      <c r="G29" s="29"/>
      <c r="H29" s="29"/>
      <c r="I29" s="52"/>
      <c r="J29" s="29"/>
      <c r="K29" s="29"/>
      <c r="L29" s="29"/>
      <c r="M29" s="52">
        <f>'[1]Budget Report 06-2016'!$F$85</f>
        <v>61.22</v>
      </c>
      <c r="N29" s="51">
        <f t="shared" si="9"/>
        <v>61.22</v>
      </c>
      <c r="O29" s="29" t="s">
        <v>80</v>
      </c>
      <c r="P29" s="18">
        <v>50</v>
      </c>
      <c r="Q29" s="15">
        <f t="shared" si="6"/>
        <v>-11.219999999999999</v>
      </c>
      <c r="R29" s="55"/>
      <c r="S29" s="34"/>
      <c r="AB29" t="s">
        <v>94</v>
      </c>
      <c r="AF29" s="69"/>
      <c r="AK29" s="61" t="s">
        <v>38</v>
      </c>
      <c r="AL29" s="24" t="s">
        <v>41</v>
      </c>
      <c r="AM29" s="54">
        <f>AF11</f>
        <v>2722.5</v>
      </c>
      <c r="AN29" s="21">
        <f>+AH11</f>
        <v>5000</v>
      </c>
      <c r="AO29" s="11">
        <f t="shared" ref="AO29:AO38" si="13">+AM29-AN29</f>
        <v>-2277.5</v>
      </c>
      <c r="AR29" s="61"/>
      <c r="AS29" s="24" t="s">
        <v>30</v>
      </c>
      <c r="AT29" s="25">
        <f>-N40</f>
        <v>-246.96</v>
      </c>
      <c r="AU29" s="21">
        <f>-P40</f>
        <v>-250</v>
      </c>
      <c r="AV29" s="11">
        <f t="shared" si="12"/>
        <v>3.039999999999992</v>
      </c>
    </row>
    <row r="30" spans="1:48" ht="15.75" x14ac:dyDescent="0.25">
      <c r="A30" s="8" t="s">
        <v>70</v>
      </c>
      <c r="B30" s="52"/>
      <c r="C30" s="52"/>
      <c r="D30" s="52"/>
      <c r="E30" s="52"/>
      <c r="F30" s="29"/>
      <c r="G30" s="29"/>
      <c r="H30" s="29"/>
      <c r="I30" s="52"/>
      <c r="J30" s="29"/>
      <c r="K30" s="29"/>
      <c r="L30" s="29"/>
      <c r="M30" s="52">
        <f>'[1]Budget Report 06-2016'!$F$93</f>
        <v>129</v>
      </c>
      <c r="N30" s="51">
        <f t="shared" si="9"/>
        <v>129</v>
      </c>
      <c r="O30" s="29" t="s">
        <v>80</v>
      </c>
      <c r="P30" s="18">
        <v>129</v>
      </c>
      <c r="Q30" s="15">
        <f t="shared" si="6"/>
        <v>0</v>
      </c>
      <c r="R30" s="55"/>
      <c r="S30" s="34"/>
      <c r="AB30" t="s">
        <v>104</v>
      </c>
      <c r="AF30" s="11"/>
      <c r="AK30" s="61"/>
      <c r="AL30" s="24" t="s">
        <v>42</v>
      </c>
      <c r="AM30" s="25">
        <f>-N31</f>
        <v>-65.09</v>
      </c>
      <c r="AN30" s="21">
        <f>-P31</f>
        <v>-120</v>
      </c>
      <c r="AO30" s="11">
        <f t="shared" si="13"/>
        <v>54.91</v>
      </c>
      <c r="AR30" s="61"/>
      <c r="AS30" s="24" t="s">
        <v>46</v>
      </c>
      <c r="AT30" s="36">
        <f>SUM(AT25:AT26)</f>
        <v>429.47</v>
      </c>
      <c r="AU30" s="23">
        <f>SUM(AU25:AU29)</f>
        <v>-45</v>
      </c>
      <c r="AV30" s="22">
        <f t="shared" si="12"/>
        <v>474.47</v>
      </c>
    </row>
    <row r="31" spans="1:48" ht="15.75" x14ac:dyDescent="0.25">
      <c r="A31" s="8" t="s">
        <v>24</v>
      </c>
      <c r="B31" s="52"/>
      <c r="C31" s="52"/>
      <c r="D31" s="52"/>
      <c r="E31" s="52"/>
      <c r="F31" s="29"/>
      <c r="G31" s="29"/>
      <c r="H31" s="29"/>
      <c r="I31" s="52"/>
      <c r="J31" s="29"/>
      <c r="K31" s="29"/>
      <c r="L31" s="29"/>
      <c r="M31" s="52">
        <f>'[1]Budget Report 06-2016'!$F$61</f>
        <v>65.09</v>
      </c>
      <c r="N31" s="51">
        <f t="shared" si="9"/>
        <v>65.09</v>
      </c>
      <c r="O31" s="29" t="s">
        <v>80</v>
      </c>
      <c r="P31" s="18">
        <v>120</v>
      </c>
      <c r="Q31" s="15">
        <f t="shared" si="6"/>
        <v>54.91</v>
      </c>
      <c r="R31" s="55"/>
      <c r="S31" s="34"/>
      <c r="AB31" t="s">
        <v>105</v>
      </c>
      <c r="AF31" s="11"/>
      <c r="AK31" s="61"/>
      <c r="AL31" s="24" t="s">
        <v>43</v>
      </c>
      <c r="AM31" s="25">
        <f>-N32</f>
        <v>0</v>
      </c>
      <c r="AN31" s="21">
        <f>-P32</f>
        <v>-1710</v>
      </c>
      <c r="AO31" s="11">
        <f>+AM31-AN31</f>
        <v>1710</v>
      </c>
      <c r="AR31" s="62"/>
    </row>
    <row r="32" spans="1:48" ht="15.75" x14ac:dyDescent="0.25">
      <c r="A32" s="8" t="s">
        <v>25</v>
      </c>
      <c r="B32" s="52"/>
      <c r="C32" s="52"/>
      <c r="D32" s="52"/>
      <c r="E32" s="52"/>
      <c r="F32" s="29"/>
      <c r="G32" s="29"/>
      <c r="H32" s="29"/>
      <c r="I32" s="52"/>
      <c r="J32" s="29"/>
      <c r="K32" s="29"/>
      <c r="L32" s="29"/>
      <c r="M32" s="52">
        <f>'[1]Budget Report 06-2016'!$F$86</f>
        <v>0</v>
      </c>
      <c r="N32" s="51">
        <f t="shared" si="9"/>
        <v>0</v>
      </c>
      <c r="O32" s="30">
        <v>-60</v>
      </c>
      <c r="P32" s="18">
        <v>1710</v>
      </c>
      <c r="Q32" s="15">
        <f t="shared" si="6"/>
        <v>1710</v>
      </c>
      <c r="R32" s="55"/>
      <c r="S32" s="34"/>
      <c r="AK32" s="61"/>
      <c r="AL32" s="24" t="s">
        <v>4</v>
      </c>
      <c r="AM32" s="25">
        <f>-N6</f>
        <v>0</v>
      </c>
      <c r="AN32" s="21">
        <f>-P6</f>
        <v>-50</v>
      </c>
      <c r="AO32" s="11">
        <f t="shared" si="13"/>
        <v>50</v>
      </c>
      <c r="AR32" s="62" t="s">
        <v>44</v>
      </c>
      <c r="AS32" s="24" t="s">
        <v>41</v>
      </c>
      <c r="AT32" s="11">
        <f>SUM(AT34:AT35)</f>
        <v>638.19000000000005</v>
      </c>
      <c r="AU32" s="21">
        <f>SUM(AU34:AU35)</f>
        <v>200</v>
      </c>
      <c r="AV32" s="11">
        <f>+AT32-AU32</f>
        <v>438.19000000000005</v>
      </c>
    </row>
    <row r="33" spans="1:48" ht="15.75" x14ac:dyDescent="0.25">
      <c r="A33" s="8" t="s">
        <v>35</v>
      </c>
      <c r="B33" s="52"/>
      <c r="C33" s="52"/>
      <c r="D33" s="52"/>
      <c r="E33" s="52"/>
      <c r="F33" s="29"/>
      <c r="G33" s="29"/>
      <c r="H33" s="29"/>
      <c r="I33" s="52"/>
      <c r="J33" s="29"/>
      <c r="K33" s="29"/>
      <c r="L33" s="29"/>
      <c r="M33" s="52">
        <f>'[1]Budget Report 06-2016'!$F$88</f>
        <v>2622</v>
      </c>
      <c r="N33" s="51">
        <f t="shared" si="9"/>
        <v>2622</v>
      </c>
      <c r="O33" s="30">
        <v>-200</v>
      </c>
      <c r="P33" s="18">
        <v>3000</v>
      </c>
      <c r="Q33" s="15">
        <f t="shared" si="6"/>
        <v>378</v>
      </c>
      <c r="R33" s="55"/>
      <c r="S33" s="34"/>
      <c r="AB33" t="s">
        <v>95</v>
      </c>
      <c r="AF33" s="11"/>
      <c r="AK33" s="61"/>
      <c r="AL33" s="24" t="s">
        <v>5</v>
      </c>
      <c r="AM33" s="25">
        <f>-N12</f>
        <v>-378.29</v>
      </c>
      <c r="AN33" s="21">
        <f>-P12</f>
        <v>-800</v>
      </c>
      <c r="AO33" s="11">
        <f t="shared" si="13"/>
        <v>421.71</v>
      </c>
      <c r="AR33" s="63"/>
      <c r="AS33" s="24"/>
      <c r="AT33" s="11"/>
      <c r="AU33" s="21"/>
      <c r="AV33" s="11"/>
    </row>
    <row r="34" spans="1:48" ht="15.75" x14ac:dyDescent="0.25">
      <c r="A34" s="8" t="s">
        <v>26</v>
      </c>
      <c r="B34" s="52"/>
      <c r="C34" s="52"/>
      <c r="D34" s="52"/>
      <c r="E34" s="52"/>
      <c r="F34" s="29"/>
      <c r="G34" s="29"/>
      <c r="H34" s="29"/>
      <c r="I34" s="52"/>
      <c r="J34" s="29"/>
      <c r="K34" s="29"/>
      <c r="L34" s="29"/>
      <c r="M34" s="52">
        <f>'[1]Budget Report 06-2016'!$F$90</f>
        <v>148.78</v>
      </c>
      <c r="N34" s="51">
        <f t="shared" si="9"/>
        <v>148.78</v>
      </c>
      <c r="O34" s="29" t="s">
        <v>80</v>
      </c>
      <c r="P34" s="18">
        <v>250</v>
      </c>
      <c r="Q34" s="15">
        <f t="shared" si="6"/>
        <v>101.22</v>
      </c>
      <c r="R34" s="55"/>
      <c r="S34" s="34"/>
      <c r="AB34" t="s">
        <v>96</v>
      </c>
      <c r="AF34" s="11"/>
      <c r="AK34" s="61"/>
      <c r="AL34" s="24" t="s">
        <v>90</v>
      </c>
      <c r="AM34" s="68">
        <f>-N22</f>
        <v>-477.59</v>
      </c>
      <c r="AN34" s="21">
        <f>-P22</f>
        <v>-500</v>
      </c>
      <c r="AO34" s="11">
        <f>+AM34-AN34</f>
        <v>22.410000000000025</v>
      </c>
      <c r="AS34" s="24" t="s">
        <v>47</v>
      </c>
      <c r="AT34" s="53">
        <f>AF10</f>
        <v>438.19</v>
      </c>
      <c r="AU34" s="21">
        <f>AH10</f>
        <v>0</v>
      </c>
      <c r="AV34" s="11">
        <f>+AT34-AU34</f>
        <v>438.19</v>
      </c>
    </row>
    <row r="35" spans="1:48" ht="15.75" x14ac:dyDescent="0.25">
      <c r="A35" s="8" t="s">
        <v>27</v>
      </c>
      <c r="B35" s="52"/>
      <c r="C35" s="52"/>
      <c r="D35" s="52"/>
      <c r="E35" s="52"/>
      <c r="F35" s="29"/>
      <c r="G35" s="29"/>
      <c r="H35" s="29"/>
      <c r="I35" s="52"/>
      <c r="J35" s="29"/>
      <c r="K35" s="29"/>
      <c r="L35" s="29"/>
      <c r="M35" s="52">
        <f>'[1]Budget Report 06-2016'!$F$91</f>
        <v>7610.74</v>
      </c>
      <c r="N35" s="51">
        <f t="shared" si="9"/>
        <v>7610.74</v>
      </c>
      <c r="O35" s="30">
        <v>-550</v>
      </c>
      <c r="P35" s="18">
        <v>1000</v>
      </c>
      <c r="Q35" s="15">
        <f t="shared" si="6"/>
        <v>-6610.74</v>
      </c>
      <c r="R35" s="55"/>
      <c r="S35" s="34"/>
      <c r="AB35" t="s">
        <v>97</v>
      </c>
      <c r="AF35" s="11"/>
      <c r="AK35" s="61"/>
      <c r="AL35" s="24" t="s">
        <v>27</v>
      </c>
      <c r="AM35" s="68">
        <f>-N35</f>
        <v>-7610.74</v>
      </c>
      <c r="AN35" s="21">
        <f>-P35</f>
        <v>-1000</v>
      </c>
      <c r="AO35" s="11">
        <f t="shared" si="13"/>
        <v>-6610.74</v>
      </c>
      <c r="AS35" s="24" t="s">
        <v>83</v>
      </c>
      <c r="AT35" s="11">
        <f>AF16</f>
        <v>200</v>
      </c>
      <c r="AU35" s="21">
        <f>AH16</f>
        <v>200</v>
      </c>
      <c r="AV35" s="11">
        <f>+AT35-AU35</f>
        <v>0</v>
      </c>
    </row>
    <row r="36" spans="1:48" ht="15.75" x14ac:dyDescent="0.25">
      <c r="A36" s="8" t="s">
        <v>13</v>
      </c>
      <c r="B36" s="52"/>
      <c r="C36" s="52"/>
      <c r="D36" s="52"/>
      <c r="E36" s="52"/>
      <c r="F36" s="29"/>
      <c r="G36" s="29"/>
      <c r="H36" s="29"/>
      <c r="I36" s="52"/>
      <c r="J36" s="29"/>
      <c r="K36" s="29"/>
      <c r="L36" s="29"/>
      <c r="M36" s="52">
        <f>'[1]Budget Report 06-2016'!$F$92</f>
        <v>539.97</v>
      </c>
      <c r="N36" s="51">
        <f t="shared" si="9"/>
        <v>539.97</v>
      </c>
      <c r="O36" s="29" t="s">
        <v>80</v>
      </c>
      <c r="P36" s="18">
        <v>700</v>
      </c>
      <c r="Q36" s="15">
        <f t="shared" si="6"/>
        <v>160.02999999999997</v>
      </c>
      <c r="R36" s="55"/>
      <c r="S36" s="34"/>
      <c r="AK36" s="61"/>
      <c r="AL36" s="24" t="s">
        <v>17</v>
      </c>
      <c r="AM36" s="25">
        <f>-N24</f>
        <v>-620</v>
      </c>
      <c r="AN36" s="21">
        <f>-P24</f>
        <v>-620</v>
      </c>
      <c r="AO36" s="11">
        <f t="shared" si="13"/>
        <v>0</v>
      </c>
      <c r="AR36" s="62"/>
      <c r="AS36" s="24"/>
      <c r="AT36" s="25"/>
      <c r="AU36" s="25"/>
      <c r="AV36" s="25"/>
    </row>
    <row r="37" spans="1:48" ht="15.75" x14ac:dyDescent="0.25">
      <c r="A37" s="8" t="s">
        <v>28</v>
      </c>
      <c r="B37" s="52"/>
      <c r="C37" s="52"/>
      <c r="D37" s="52"/>
      <c r="E37" s="52"/>
      <c r="F37" s="29"/>
      <c r="G37" s="29"/>
      <c r="H37" s="29"/>
      <c r="I37" s="52"/>
      <c r="J37" s="29"/>
      <c r="K37" s="29"/>
      <c r="L37" s="29"/>
      <c r="M37" s="52">
        <f>'[1]Budget Report 06-2016'!$F$62</f>
        <v>667.15</v>
      </c>
      <c r="N37" s="51">
        <f t="shared" si="9"/>
        <v>667.15</v>
      </c>
      <c r="O37" s="29" t="s">
        <v>80</v>
      </c>
      <c r="P37" s="18">
        <v>800</v>
      </c>
      <c r="Q37" s="15">
        <f t="shared" si="6"/>
        <v>132.85000000000002</v>
      </c>
      <c r="R37" s="31"/>
      <c r="AL37" s="24" t="s">
        <v>20</v>
      </c>
      <c r="AM37" s="25">
        <f>-N26</f>
        <v>-181.36</v>
      </c>
      <c r="AN37" s="21">
        <f>-P26</f>
        <v>-200</v>
      </c>
      <c r="AO37" s="11">
        <f>+AM37-AN37</f>
        <v>18.639999999999986</v>
      </c>
      <c r="AR37" s="62"/>
      <c r="AS37" s="24" t="s">
        <v>42</v>
      </c>
      <c r="AT37" s="11">
        <f>SUM(AT39:AT42)</f>
        <v>-721.06999999999994</v>
      </c>
      <c r="AU37" s="21">
        <f>SUM(AU39:AU42)</f>
        <v>-200</v>
      </c>
      <c r="AV37" s="11">
        <f>+AT37-AU37</f>
        <v>-521.06999999999994</v>
      </c>
    </row>
    <row r="38" spans="1:48" ht="15.75" x14ac:dyDescent="0.25">
      <c r="A38" s="8" t="s">
        <v>29</v>
      </c>
      <c r="B38" s="52"/>
      <c r="C38" s="52"/>
      <c r="D38" s="52"/>
      <c r="E38" s="52"/>
      <c r="F38" s="29"/>
      <c r="G38" s="29"/>
      <c r="H38" s="29"/>
      <c r="I38" s="52"/>
      <c r="J38" s="29"/>
      <c r="K38" s="29"/>
      <c r="L38" s="29"/>
      <c r="M38" s="52">
        <f>'[1]Budget Report 06-2016'!$F$95</f>
        <v>542.34</v>
      </c>
      <c r="N38" s="51">
        <f t="shared" si="9"/>
        <v>542.34</v>
      </c>
      <c r="O38" s="30">
        <v>-100</v>
      </c>
      <c r="P38" s="18">
        <v>1781</v>
      </c>
      <c r="Q38" s="15">
        <f t="shared" si="6"/>
        <v>1238.6599999999999</v>
      </c>
      <c r="R38" s="31"/>
      <c r="AK38" s="61"/>
      <c r="AL38" s="24" t="s">
        <v>46</v>
      </c>
      <c r="AM38" s="36">
        <f>SUM(AM29:AM36)</f>
        <v>-6429.21</v>
      </c>
      <c r="AN38" s="23">
        <f>SUM(AN29:AN37)</f>
        <v>0</v>
      </c>
      <c r="AO38" s="22">
        <f t="shared" si="13"/>
        <v>-6429.21</v>
      </c>
      <c r="AR38" s="62"/>
      <c r="AS38" s="24"/>
    </row>
    <row r="39" spans="1:48" ht="15.75" x14ac:dyDescent="0.25">
      <c r="A39" s="8" t="s">
        <v>63</v>
      </c>
      <c r="B39" s="52"/>
      <c r="C39" s="52"/>
      <c r="D39" s="52"/>
      <c r="E39" s="52"/>
      <c r="F39" s="29"/>
      <c r="G39" s="29"/>
      <c r="H39" s="29"/>
      <c r="I39" s="52"/>
      <c r="J39" s="29"/>
      <c r="K39" s="29"/>
      <c r="L39" s="29"/>
      <c r="M39" s="52">
        <f>'[1]Budget Report 06-2016'!$F$94</f>
        <v>562.46</v>
      </c>
      <c r="N39" s="51">
        <f t="shared" si="9"/>
        <v>562.46</v>
      </c>
      <c r="O39" s="29" t="s">
        <v>80</v>
      </c>
      <c r="P39" s="18">
        <v>600</v>
      </c>
      <c r="Q39" s="15">
        <f t="shared" si="6"/>
        <v>37.539999999999964</v>
      </c>
      <c r="R39" s="31"/>
      <c r="AK39" s="62"/>
      <c r="AR39" s="64"/>
      <c r="AS39" s="33" t="s">
        <v>74</v>
      </c>
      <c r="AT39" s="47">
        <f>-N9</f>
        <v>-24.65</v>
      </c>
      <c r="AU39" s="48">
        <f>-P9</f>
        <v>-25</v>
      </c>
      <c r="AV39" s="11">
        <f>+AT39-AU39</f>
        <v>0.35000000000000142</v>
      </c>
    </row>
    <row r="40" spans="1:48" ht="15.75" x14ac:dyDescent="0.25">
      <c r="A40" s="8" t="s">
        <v>30</v>
      </c>
      <c r="B40" s="52"/>
      <c r="C40" s="52"/>
      <c r="D40" s="52"/>
      <c r="E40" s="52"/>
      <c r="F40" s="29"/>
      <c r="G40" s="29"/>
      <c r="H40" s="29"/>
      <c r="I40" s="52"/>
      <c r="J40" s="29"/>
      <c r="K40" s="29"/>
      <c r="L40" s="29"/>
      <c r="M40" s="52">
        <f>'[1]Budget Report 06-2016'!$F$96</f>
        <v>246.96</v>
      </c>
      <c r="N40" s="51">
        <f t="shared" si="9"/>
        <v>246.96</v>
      </c>
      <c r="O40" s="30">
        <v>100</v>
      </c>
      <c r="P40" s="18">
        <v>250</v>
      </c>
      <c r="Q40" s="15">
        <f t="shared" si="6"/>
        <v>3.039999999999992</v>
      </c>
      <c r="R40" s="31"/>
      <c r="AB40" t="s">
        <v>98</v>
      </c>
      <c r="AK40" s="63"/>
      <c r="AL40" s="33"/>
      <c r="AM40" s="47"/>
      <c r="AN40" s="47"/>
      <c r="AO40" s="47"/>
      <c r="AR40" s="62"/>
      <c r="AS40" s="24" t="s">
        <v>47</v>
      </c>
      <c r="AT40" s="47">
        <f>-N21</f>
        <v>-696.42</v>
      </c>
      <c r="AU40" s="48">
        <f>-P21</f>
        <v>-175</v>
      </c>
      <c r="AV40" s="11">
        <f>+AT40-AU40</f>
        <v>-521.41999999999996</v>
      </c>
    </row>
    <row r="41" spans="1:48" ht="15.75" x14ac:dyDescent="0.25">
      <c r="A41" s="26" t="s">
        <v>85</v>
      </c>
      <c r="B41" s="52"/>
      <c r="C41" s="52"/>
      <c r="D41" s="52"/>
      <c r="E41" s="52"/>
      <c r="F41" s="29"/>
      <c r="G41" s="29"/>
      <c r="H41" s="29"/>
      <c r="I41" s="52"/>
      <c r="J41" s="29"/>
      <c r="K41" s="29"/>
      <c r="L41" s="29"/>
      <c r="M41" s="52">
        <f>'[1]Budget Report 06-2016'!$F$98</f>
        <v>0</v>
      </c>
      <c r="N41" s="51">
        <f t="shared" si="9"/>
        <v>0</v>
      </c>
      <c r="O41" s="30">
        <v>100</v>
      </c>
      <c r="P41" s="18">
        <v>100</v>
      </c>
      <c r="Q41" s="56">
        <f t="shared" si="6"/>
        <v>100</v>
      </c>
      <c r="R41" s="37"/>
      <c r="AB41" t="s">
        <v>99</v>
      </c>
      <c r="AD41">
        <v>1566</v>
      </c>
      <c r="AK41" s="63"/>
      <c r="AL41" s="33"/>
      <c r="AM41" s="33"/>
      <c r="AN41" s="33"/>
      <c r="AO41" s="33"/>
      <c r="AR41" s="62"/>
      <c r="AS41" s="24"/>
    </row>
    <row r="42" spans="1:48" ht="15.75" x14ac:dyDescent="0.25">
      <c r="A42" s="8"/>
      <c r="B42" s="52"/>
      <c r="C42" s="52"/>
      <c r="D42" s="52"/>
      <c r="E42" s="52"/>
      <c r="F42" s="29"/>
      <c r="G42" s="29"/>
      <c r="H42" s="29"/>
      <c r="I42" s="29"/>
      <c r="J42" s="29"/>
      <c r="K42" s="29"/>
      <c r="L42" s="29"/>
      <c r="M42" s="29"/>
      <c r="N42" s="51"/>
      <c r="O42" s="29"/>
      <c r="P42" s="18"/>
      <c r="Q42" s="15"/>
      <c r="R42" s="35"/>
      <c r="AB42" t="s">
        <v>100</v>
      </c>
      <c r="AD42">
        <v>1454</v>
      </c>
      <c r="AK42" s="63"/>
      <c r="AL42" s="33"/>
      <c r="AM42" s="47"/>
      <c r="AN42" s="47"/>
      <c r="AO42" s="47"/>
      <c r="AR42" s="62"/>
    </row>
    <row r="43" spans="1:48" ht="15.75" x14ac:dyDescent="0.25">
      <c r="A43" s="8"/>
      <c r="B43" s="52"/>
      <c r="C43" s="52"/>
      <c r="D43" s="52"/>
      <c r="E43" s="52"/>
      <c r="F43" s="29"/>
      <c r="G43" s="29"/>
      <c r="H43" s="29"/>
      <c r="I43" s="29"/>
      <c r="J43" s="29"/>
      <c r="K43" s="29"/>
      <c r="L43" s="29"/>
      <c r="M43" s="29"/>
      <c r="N43" s="51"/>
      <c r="O43" s="29"/>
      <c r="P43" s="18"/>
      <c r="Q43" s="15"/>
      <c r="AB43" t="s">
        <v>101</v>
      </c>
      <c r="AD43">
        <v>633</v>
      </c>
      <c r="AK43" s="62"/>
      <c r="AR43" s="64"/>
    </row>
    <row r="44" spans="1:48" ht="15.75" x14ac:dyDescent="0.25">
      <c r="A44" s="8"/>
      <c r="B44" s="52"/>
      <c r="C44" s="52"/>
      <c r="D44" s="52"/>
      <c r="E44" s="52"/>
      <c r="F44" s="29"/>
      <c r="G44" s="29"/>
      <c r="H44" s="29"/>
      <c r="I44" s="29"/>
      <c r="J44" s="29"/>
      <c r="K44" s="29"/>
      <c r="L44" s="29"/>
      <c r="M44" s="29"/>
      <c r="N44" s="51"/>
      <c r="O44" s="29"/>
      <c r="P44" s="18"/>
      <c r="Q44" s="15"/>
      <c r="R44" s="40"/>
      <c r="AB44" t="s">
        <v>102</v>
      </c>
      <c r="AD44">
        <v>633</v>
      </c>
      <c r="AK44" s="61" t="s">
        <v>13</v>
      </c>
      <c r="AL44" s="24" t="s">
        <v>41</v>
      </c>
      <c r="AM44" s="25">
        <f>+AF13</f>
        <v>620</v>
      </c>
      <c r="AN44" s="21">
        <f>+AH13</f>
        <v>700</v>
      </c>
      <c r="AO44" s="11">
        <f>+AM44-AN44</f>
        <v>-80</v>
      </c>
      <c r="AR44" s="64"/>
    </row>
    <row r="45" spans="1:48" ht="15.75" x14ac:dyDescent="0.25">
      <c r="A45" s="8"/>
      <c r="B45" s="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51"/>
      <c r="O45" s="7"/>
      <c r="P45" s="18"/>
      <c r="Q45" s="16"/>
      <c r="R45" s="40"/>
      <c r="AB45" t="s">
        <v>103</v>
      </c>
      <c r="AD45">
        <v>1590</v>
      </c>
      <c r="AK45" s="62"/>
      <c r="AL45" s="24" t="s">
        <v>42</v>
      </c>
      <c r="AM45" s="25">
        <f>-N36</f>
        <v>-539.97</v>
      </c>
      <c r="AN45" s="21">
        <f>-P36</f>
        <v>-700</v>
      </c>
      <c r="AO45" s="11">
        <f>+AM45-AN45</f>
        <v>160.02999999999997</v>
      </c>
      <c r="AR45" s="64"/>
      <c r="AS45" s="62" t="s">
        <v>77</v>
      </c>
      <c r="AT45" s="65">
        <f>+AM7+AM11+AM29+AT6+AT25+AM23+AT16+AM44+AM16+AM40+AT32</f>
        <v>27823.430000000004</v>
      </c>
      <c r="AU45" s="65">
        <f>+AN7+AN11+AN29+AU6+AU25+AN23+AU16+AN44+AN16+AN40+AU32</f>
        <v>27780</v>
      </c>
      <c r="AV45" s="65">
        <f>+AT45-AU45</f>
        <v>43.430000000003929</v>
      </c>
    </row>
    <row r="46" spans="1:48" ht="15.75" x14ac:dyDescent="0.25">
      <c r="A46" s="41" t="s">
        <v>31</v>
      </c>
      <c r="B46" s="49">
        <f t="shared" ref="B46:N46" si="14">SUM(B5:B41)</f>
        <v>0</v>
      </c>
      <c r="C46" s="49">
        <f t="shared" si="14"/>
        <v>0</v>
      </c>
      <c r="D46" s="49">
        <f t="shared" si="14"/>
        <v>0</v>
      </c>
      <c r="E46" s="49">
        <f t="shared" si="14"/>
        <v>0</v>
      </c>
      <c r="F46" s="49">
        <f t="shared" si="14"/>
        <v>0</v>
      </c>
      <c r="G46" s="49">
        <f t="shared" si="14"/>
        <v>0</v>
      </c>
      <c r="H46" s="49">
        <f t="shared" si="14"/>
        <v>0</v>
      </c>
      <c r="I46" s="49">
        <f t="shared" si="14"/>
        <v>0</v>
      </c>
      <c r="J46" s="49">
        <f t="shared" si="14"/>
        <v>0</v>
      </c>
      <c r="K46" s="49">
        <f t="shared" si="14"/>
        <v>0</v>
      </c>
      <c r="L46" s="49">
        <f t="shared" si="14"/>
        <v>0</v>
      </c>
      <c r="M46" s="49">
        <f t="shared" si="14"/>
        <v>29530.850000000002</v>
      </c>
      <c r="N46" s="59">
        <f t="shared" si="14"/>
        <v>29530.850000000002</v>
      </c>
      <c r="O46" s="49"/>
      <c r="P46" s="19">
        <f>SUM(P5:P45)</f>
        <v>27780</v>
      </c>
      <c r="Q46" s="20">
        <f>SUM(Q5:Q45)</f>
        <v>-1750.849999999999</v>
      </c>
      <c r="AD46">
        <f>SUM(AD41:AD45)</f>
        <v>5876</v>
      </c>
      <c r="AL46" s="24" t="s">
        <v>46</v>
      </c>
      <c r="AM46" s="36">
        <f>SUM(AM44:AM45)</f>
        <v>80.029999999999973</v>
      </c>
      <c r="AN46" s="23">
        <f>SUM(AN44:AN45)</f>
        <v>0</v>
      </c>
      <c r="AO46" s="22">
        <f>+AM46-AN46</f>
        <v>80.029999999999973</v>
      </c>
      <c r="AR46" s="64"/>
      <c r="AS46" s="62" t="s">
        <v>78</v>
      </c>
      <c r="AT46" s="65">
        <f>SUM(AM8,AM12:AM13,AM17:AM20,AM24:AM26,AM30:AM37,AM45,AT7:AT13,AT17:AT22,AT26:AT29,AT39:AT40)</f>
        <v>-29530.850000000002</v>
      </c>
      <c r="AU46" s="65">
        <f>SUM(AN8,AN12:AN13,AN17:AN20,AN24:AN26,AN30:AN37,AN41,AN45,AU7:AU13,AU17:AU22,AU26:AU29,AU39:AU40)</f>
        <v>-27780</v>
      </c>
      <c r="AV46" s="65">
        <f>+AT46-AU46</f>
        <v>-1750.8500000000022</v>
      </c>
    </row>
    <row r="47" spans="1:4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AD47">
        <v>6100</v>
      </c>
      <c r="AR47" s="64"/>
      <c r="AS47" s="62" t="s">
        <v>46</v>
      </c>
      <c r="AT47" s="66">
        <f>SUM(AT45:AT46)</f>
        <v>-1707.4199999999983</v>
      </c>
      <c r="AU47" s="66">
        <f>SUM(AU45:AU46)</f>
        <v>0</v>
      </c>
      <c r="AV47" s="66">
        <f>SUM(AV45:AV46)</f>
        <v>-1707.4199999999983</v>
      </c>
    </row>
    <row r="48" spans="1:48" x14ac:dyDescent="0.25">
      <c r="Q48" s="11"/>
      <c r="AD48">
        <f>+AD46-AD47</f>
        <v>-224</v>
      </c>
      <c r="AR48" s="62"/>
    </row>
    <row r="49" spans="14:44" x14ac:dyDescent="0.25">
      <c r="N49" s="67">
        <f>N46/P46</f>
        <v>1.0630255579553636</v>
      </c>
      <c r="AR49" s="62"/>
    </row>
    <row r="50" spans="14:44" x14ac:dyDescent="0.25">
      <c r="AR50" s="62"/>
    </row>
    <row r="53" spans="14:44" x14ac:dyDescent="0.25">
      <c r="S53" s="11">
        <f>+P46-AH23</f>
        <v>0</v>
      </c>
    </row>
    <row r="58" spans="14:44" x14ac:dyDescent="0.25">
      <c r="AK58" s="24"/>
      <c r="AL58" s="24"/>
      <c r="AM58" s="24"/>
    </row>
  </sheetData>
  <pageMargins left="0.7" right="0.7" top="0.75" bottom="0.75" header="0.3" footer="0.3"/>
  <pageSetup scale="48" orientation="landscape" r:id="rId1"/>
  <colBreaks count="2" manualBreakCount="2">
    <brk id="17" max="1048575" man="1"/>
    <brk id="35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A3" sqref="A3"/>
    </sheetView>
  </sheetViews>
  <sheetFormatPr defaultRowHeight="15" x14ac:dyDescent="0.25"/>
  <cols>
    <col min="1" max="1" width="40.42578125" bestFit="1" customWidth="1"/>
    <col min="2" max="2" width="10.5703125" style="69" bestFit="1" customWidth="1"/>
  </cols>
  <sheetData>
    <row r="2" spans="1:2" x14ac:dyDescent="0.25">
      <c r="A2" t="s">
        <v>140</v>
      </c>
    </row>
    <row r="3" spans="1:2" x14ac:dyDescent="0.25">
      <c r="A3" t="s">
        <v>133</v>
      </c>
      <c r="B3" s="69">
        <v>324</v>
      </c>
    </row>
    <row r="4" spans="1:2" x14ac:dyDescent="0.25">
      <c r="A4" t="s">
        <v>134</v>
      </c>
      <c r="B4" s="69">
        <v>200</v>
      </c>
    </row>
    <row r="5" spans="1:2" x14ac:dyDescent="0.25">
      <c r="A5" t="s">
        <v>135</v>
      </c>
      <c r="B5" s="69">
        <v>885</v>
      </c>
    </row>
    <row r="6" spans="1:2" x14ac:dyDescent="0.25">
      <c r="A6" t="s">
        <v>136</v>
      </c>
      <c r="B6" s="69">
        <v>179.99</v>
      </c>
    </row>
    <row r="7" spans="1:2" x14ac:dyDescent="0.25">
      <c r="A7" t="s">
        <v>137</v>
      </c>
      <c r="B7" s="91">
        <v>4000</v>
      </c>
    </row>
    <row r="8" spans="1:2" x14ac:dyDescent="0.25">
      <c r="A8" t="s">
        <v>139</v>
      </c>
      <c r="B8" s="69">
        <f>SUM(B3:B7)</f>
        <v>5588.99</v>
      </c>
    </row>
    <row r="10" spans="1:2" x14ac:dyDescent="0.25">
      <c r="A10" t="s">
        <v>138</v>
      </c>
      <c r="B10" s="69">
        <v>6100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charts</vt:lpstr>
      <vt:lpstr>2016-2017 Budget</vt:lpstr>
      <vt:lpstr>2015-2016 Budget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US\dwonick (Wonick, Dawn)</cp:lastModifiedBy>
  <cp:lastPrinted>2016-04-14T17:37:59Z</cp:lastPrinted>
  <dcterms:created xsi:type="dcterms:W3CDTF">2011-03-22T19:54:49Z</dcterms:created>
  <dcterms:modified xsi:type="dcterms:W3CDTF">2016-08-19T05:39:38Z</dcterms:modified>
</cp:coreProperties>
</file>